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imulador" sheetId="1" r:id="rId4"/>
    <sheet state="visible" name="0-TARIFAS GENERALES" sheetId="2" r:id="rId5"/>
    <sheet state="visible" name="GRUPO 1" sheetId="3" r:id="rId6"/>
    <sheet state="visible" name="GRUPO 2" sheetId="4" r:id="rId7"/>
    <sheet state="visible" name="GRUPO 3" sheetId="5" r:id="rId8"/>
    <sheet state="visible" name="GRUPO 4" sheetId="6" r:id="rId9"/>
  </sheets>
  <definedNames/>
  <calcPr/>
</workbook>
</file>

<file path=xl/sharedStrings.xml><?xml version="1.0" encoding="utf-8"?>
<sst xmlns="http://schemas.openxmlformats.org/spreadsheetml/2006/main" count="199" uniqueCount="106">
  <si>
    <t>Para descargar este archivo presione click en el menú "Archivo" y luego en Descargar" como se explica en:</t>
  </si>
  <si>
    <t>https://youtu.be/bXkW7ill49c</t>
  </si>
  <si>
    <t>Simulador del Régimen Simple</t>
  </si>
  <si>
    <r>
      <rPr>
        <rFont val="Calibri"/>
        <color theme="1"/>
        <sz val="11.0"/>
        <u/>
      </rPr>
      <t xml:space="preserve">Por Juan Fernando Mejía. </t>
    </r>
    <r>
      <rPr>
        <rFont val="Calibri"/>
        <color rgb="FF1155CC"/>
        <sz val="11.0"/>
        <u/>
      </rPr>
      <t>www.globalcontable.com/perfil</t>
    </r>
  </si>
  <si>
    <t>Versión 20 Septiembre de 2021</t>
  </si>
  <si>
    <t xml:space="preserve">Verifique última versión en: https://bit.ly/3p7b9PL </t>
  </si>
  <si>
    <r>
      <rPr>
        <rFont val="Calibri"/>
        <color theme="1"/>
        <sz val="11.0"/>
      </rPr>
      <t xml:space="preserve">Solo diligencie las celdas en Color </t>
    </r>
    <r>
      <rPr>
        <rFont val="Calibri"/>
        <b/>
        <color rgb="FF4A86E8"/>
        <sz val="11.0"/>
      </rPr>
      <t>AZUL</t>
    </r>
    <r>
      <rPr>
        <rFont val="Calibri"/>
        <color theme="1"/>
        <sz val="11.0"/>
      </rPr>
      <t xml:space="preserve"> y no use valores negativos.</t>
    </r>
  </si>
  <si>
    <t>Esriba solamente en las celdas en color AZUL</t>
  </si>
  <si>
    <t>Régimen Ordinario</t>
  </si>
  <si>
    <t>Régimen Simple</t>
  </si>
  <si>
    <t>Dato informativo</t>
  </si>
  <si>
    <t>Contable NIIF</t>
  </si>
  <si>
    <t xml:space="preserve">Fiscal </t>
  </si>
  <si>
    <t>Ingresos ESTIMADOS NIIF (valoración de Inversiones, de Propiedades de Inversión, MPP)</t>
  </si>
  <si>
    <r>
      <rPr>
        <rFont val="Calibri"/>
        <color theme="1"/>
        <sz val="11.0"/>
      </rPr>
      <t xml:space="preserve">Ingresos Brutos (Ventas, divid, ETC. </t>
    </r>
    <r>
      <rPr>
        <rFont val="Calibri"/>
        <b/>
        <color theme="1"/>
        <sz val="11.0"/>
      </rPr>
      <t>recuperaciones</t>
    </r>
    <r>
      <rPr>
        <rFont val="Calibri"/>
        <color theme="1"/>
        <sz val="11.0"/>
      </rPr>
      <t xml:space="preserve">,  </t>
    </r>
    <r>
      <rPr>
        <rFont val="Calibri"/>
        <color rgb="FF980000"/>
        <sz val="11.0"/>
      </rPr>
      <t>valoraciones</t>
    </r>
    <r>
      <rPr>
        <rFont val="Calibri"/>
        <color theme="1"/>
        <sz val="11.0"/>
      </rPr>
      <t>, etc)</t>
    </r>
  </si>
  <si>
    <t>Menos Devoluciones, Rebajas y Descuentos</t>
  </si>
  <si>
    <t>Menos ingresos ESTIMADOS NIIF (valoración de Inversiones, de Prop. de Inversión, MPP, ART. 28 ET)</t>
  </si>
  <si>
    <t>Ya incluidos en C11</t>
  </si>
  <si>
    <t xml:space="preserve">Menos INRNGO (Art. 36 a 57-2 ET) </t>
  </si>
  <si>
    <t>Más ingresos presuntivos por préstamos a socios (Art. 35 E.T.)</t>
  </si>
  <si>
    <t>N.A</t>
  </si>
  <si>
    <t>Ingresos netos "Fiscales"</t>
  </si>
  <si>
    <r>
      <rPr>
        <rFont val="Calibri, Arial"/>
        <color rgb="FF000000"/>
        <sz val="11.0"/>
      </rPr>
      <t>Costos y Gastos (</t>
    </r>
    <r>
      <rPr>
        <rFont val="Calibri"/>
        <b/>
        <color theme="1"/>
        <sz val="11.0"/>
      </rPr>
      <t>contablemente todos, pero fiscalmente sólo si cumplen requisitos</t>
    </r>
    <r>
      <rPr>
        <rFont val="Calibri"/>
        <color theme="1"/>
        <sz val="11.0"/>
      </rPr>
      <t>)</t>
    </r>
  </si>
  <si>
    <t>Menos adición de gastos por Deducciones Especiales (Pagos a viudo(a), primer empleo, etc, )</t>
  </si>
  <si>
    <t>Menos Rentas Exentas</t>
  </si>
  <si>
    <t>Utilidad Antes de Impuestos (UAI)</t>
  </si>
  <si>
    <t>Tarifa</t>
  </si>
  <si>
    <t>Según la tabla de la parte inferior...</t>
  </si>
  <si>
    <t>Impuesto de Renta a Cargo (Por Régimen Ordinario o SIMPLE)</t>
  </si>
  <si>
    <r>
      <rPr>
        <rFont val="Calibri"/>
        <color theme="1"/>
        <sz val="11.0"/>
      </rPr>
      <t xml:space="preserve">Descuentos Tributarios en el Impuesto de Renta (50% ICA, </t>
    </r>
    <r>
      <rPr>
        <rFont val="Calibri"/>
        <b/>
        <color theme="1"/>
        <sz val="11.0"/>
      </rPr>
      <t>IVA en aquisición de Activos fijos..</t>
    </r>
    <r>
      <rPr>
        <rFont val="Calibri"/>
        <color theme="1"/>
        <sz val="11.0"/>
      </rPr>
      <t>.)</t>
    </r>
  </si>
  <si>
    <t>Descuento solo en el RST: 0.5% de Ingresos con Pagos con TD y TC y electrónicos</t>
  </si>
  <si>
    <t>Descuento solo en el RST: Aportes a Pensión a Cargo del Empleador (12%)</t>
  </si>
  <si>
    <t>Descuento solo en el RST: ICA, avisos y tableros y Sobretasa Bomberil (1% de ingresos)</t>
  </si>
  <si>
    <t>Total de Impuesto a Pagar</t>
  </si>
  <si>
    <t>Tasa Efectiva= Impuesto a Pagar/Ingresos Fiscales (Fila 13)</t>
  </si>
  <si>
    <t>¿De cada peso en ingresos cuanto pagué en impuestos?</t>
  </si>
  <si>
    <t>Margen (UAI/ingresos)</t>
  </si>
  <si>
    <t>Influido por costos fijos por depreciación deducible</t>
  </si>
  <si>
    <t>UVT</t>
  </si>
  <si>
    <t>Ingresos en UVTS</t>
  </si>
  <si>
    <t>Anticipo bimestral</t>
  </si>
  <si>
    <t>Tarifa según ingresos en UVTs (con anticipo bimestral)</t>
  </si>
  <si>
    <t>En UVTS</t>
  </si>
  <si>
    <t xml:space="preserve">De 0 a 6.000 </t>
  </si>
  <si>
    <t xml:space="preserve">De 6.000 - 15.000 </t>
  </si>
  <si>
    <t xml:space="preserve">15.000 - 30.000 </t>
  </si>
  <si>
    <t xml:space="preserve">30.000 - 100.000 </t>
  </si>
  <si>
    <t>Grupo 1</t>
  </si>
  <si>
    <t>Tiendas pequeñas, mini-mercados, micro-mercados y peluquería:</t>
  </si>
  <si>
    <t>Grupo 2</t>
  </si>
  <si>
    <t>Comercio; servicios técnicos y mecánicos, electricistas, albañiles, construcción; industriales y agro-industria, telecomunicaciones y otras.</t>
  </si>
  <si>
    <t>Grupo 3</t>
  </si>
  <si>
    <t>Servicios profesionales, de consultoría y científicos en los que predomine el factor intelectual sobre el material, incluidos los servicios de profesiones liberales.</t>
  </si>
  <si>
    <t>Grupo 4</t>
  </si>
  <si>
    <t>Actividades de expendio de comidas y bebidas, y actividades de transporte.</t>
  </si>
  <si>
    <t>VALOR UVT 2021</t>
  </si>
  <si>
    <t>UVT anuales</t>
  </si>
  <si>
    <t>Valor Anual en Pesos</t>
  </si>
  <si>
    <t>Q UVT ANT BIMENSUAL</t>
  </si>
  <si>
    <t>VALOR EN PESOS BIMENSUAL</t>
  </si>
  <si>
    <t>Grupo</t>
  </si>
  <si>
    <t>Tipo de Empresas</t>
  </si>
  <si>
    <t>0 - 6.000 UVT</t>
  </si>
  <si>
    <t xml:space="preserve">6.000 UVT - 15.000 UVT </t>
  </si>
  <si>
    <t>15.000 - 30.000 UVT</t>
  </si>
  <si>
    <t>30.000 UVT-80.000 UVT</t>
  </si>
  <si>
    <t>Tiendas pequenTiendas pequeñas, mini-mercados, micro-mercados y peluquería:</t>
  </si>
  <si>
    <t>Actividades comerciales al por mayor y detal; servicios técnicos y mecánicos en los que predomina el factor material sobre el intelectual, los electricistas, los albanActividades comerciales al por mayor y detal; servicios técnicos y mecánicos en los que predomina el factor material sobre el intelectual, los electricistas, los albañiles, los servicios de construcción y los talleres mecánicos de vehículos y electrodomésticos; actividades industriales, incluidas las de agro-industria, mini­ industria y micro-industria; actividades de telecomunicaciones y las demás actividades no incluidas en los siguientes numerales.</t>
  </si>
  <si>
    <t>Actividades de expendio de comidas y bebidas, y actividades de transporte</t>
  </si>
  <si>
    <t>CONTEXTO DE ESTE SECTOR</t>
  </si>
  <si>
    <t>TARIFA</t>
  </si>
  <si>
    <t>CONCEPTO</t>
  </si>
  <si>
    <t>ESC 1</t>
  </si>
  <si>
    <t>ESC 2</t>
  </si>
  <si>
    <t>ESC 3</t>
  </si>
  <si>
    <t>ESC 4</t>
  </si>
  <si>
    <t>ALTA INFORMALIDAD LABORAL</t>
  </si>
  <si>
    <t>CANTIDAD EMPLEADOS 1 SMLV</t>
  </si>
  <si>
    <t xml:space="preserve">IVA MAYOR PRECIO FINAL </t>
  </si>
  <si>
    <t>X</t>
  </si>
  <si>
    <t>INGRESOS</t>
  </si>
  <si>
    <t>AUMENTO CONSIDERABLE DE PAGOS EN MEDIOS ELECTRÓNICOS</t>
  </si>
  <si>
    <r>
      <rPr>
        <rFont val="Calibri"/>
        <color theme="1"/>
      </rPr>
      <t>COSTO PROM</t>
    </r>
    <r>
      <rPr>
        <rFont val="Calibri"/>
        <b/>
        <color rgb="FFFF0000"/>
        <sz val="11.0"/>
      </rPr>
      <t xml:space="preserve"> 50%</t>
    </r>
  </si>
  <si>
    <t>COSTO PROMEDIO 50% A 80%</t>
  </si>
  <si>
    <t>UTILIDAD OPERACIONAL</t>
  </si>
  <si>
    <r>
      <rPr>
        <rFont val="Calibri"/>
        <color theme="1"/>
      </rPr>
      <t xml:space="preserve">GASTOS FIJOS </t>
    </r>
    <r>
      <rPr>
        <rFont val="Calibri"/>
        <b/>
        <color rgb="FFFF0000"/>
        <sz val="11.0"/>
      </rPr>
      <t>20%</t>
    </r>
  </si>
  <si>
    <t>A</t>
  </si>
  <si>
    <t>ICA 1%</t>
  </si>
  <si>
    <t>B</t>
  </si>
  <si>
    <t>APORTE PENSION</t>
  </si>
  <si>
    <t>C</t>
  </si>
  <si>
    <t>4 X MIL</t>
  </si>
  <si>
    <t>TOTAL GASTOS</t>
  </si>
  <si>
    <t>UTILIDA ANTES DE IMPUESTOS</t>
  </si>
  <si>
    <t>D</t>
  </si>
  <si>
    <t>(-) IMPUESTO RENTA 31%</t>
  </si>
  <si>
    <t>UTILIDA NETA</t>
  </si>
  <si>
    <t>MARGEN EFECTIVO IMPUESTOS (A+B+C+D)/X</t>
  </si>
  <si>
    <t>TARIFA SIMPLE</t>
  </si>
  <si>
    <r>
      <rPr>
        <rFont val="Calibri"/>
        <color theme="1"/>
      </rPr>
      <t xml:space="preserve">COSTO PROM </t>
    </r>
    <r>
      <rPr>
        <rFont val="Calibri"/>
        <b/>
        <color rgb="FFFF0000"/>
        <sz val="11.0"/>
      </rPr>
      <t>70%</t>
    </r>
  </si>
  <si>
    <r>
      <rPr>
        <rFont val="Calibri"/>
        <color theme="1"/>
      </rPr>
      <t xml:space="preserve">GASTOS FIJOS </t>
    </r>
    <r>
      <rPr>
        <rFont val="Calibri"/>
        <b/>
        <color rgb="FFFF0000"/>
        <sz val="11.0"/>
      </rPr>
      <t>10%</t>
    </r>
  </si>
  <si>
    <t>4 X MIL (PAGOS ELECTRONICOS)</t>
  </si>
  <si>
    <r>
      <rPr>
        <rFont val="Calibri"/>
        <color theme="1"/>
      </rPr>
      <t>COSTO PROM</t>
    </r>
    <r>
      <rPr>
        <rFont val="Calibri"/>
        <b/>
        <color rgb="FFFF0000"/>
        <sz val="11.0"/>
      </rPr>
      <t xml:space="preserve"> 60%</t>
    </r>
  </si>
  <si>
    <r>
      <rPr>
        <rFont val="Calibri"/>
        <color theme="1"/>
      </rPr>
      <t>GASTOS FIJOS</t>
    </r>
    <r>
      <rPr>
        <rFont val="Calibri"/>
        <b/>
        <color rgb="FFFF0000"/>
        <sz val="11.0"/>
      </rPr>
      <t xml:space="preserve"> 5%</t>
    </r>
  </si>
  <si>
    <r>
      <rPr>
        <rFont val="Calibri"/>
        <color theme="1"/>
      </rPr>
      <t xml:space="preserve">COSTO PROM </t>
    </r>
    <r>
      <rPr>
        <rFont val="Calibri"/>
        <b/>
        <color rgb="FFFF0000"/>
        <sz val="11.0"/>
      </rPr>
      <t>30%</t>
    </r>
  </si>
  <si>
    <r>
      <rPr>
        <rFont val="Calibri"/>
        <color theme="1"/>
      </rPr>
      <t xml:space="preserve">GASTOS FIJOS </t>
    </r>
    <r>
      <rPr>
        <rFont val="Calibri"/>
        <b/>
        <color rgb="FFFF0000"/>
        <sz val="11.0"/>
      </rPr>
      <t>40%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</si>
</sst>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-* #,##0_-;\-* #,##0_-;_-* &quot;-&quot;_-;_-@"/>
    <numFmt numFmtId="165" formatCode="_-* #,##0.00_-;\-* #,##0.00_-;_-* &quot;-&quot;??_-;_-@"/>
    <numFmt numFmtId="166" formatCode="0.000%"/>
    <numFmt numFmtId="167" formatCode="_-* #,##0_-;\-* #,##0_-;_-* &quot;-&quot;??_-;_-@"/>
  </numFmts>
  <fonts count="17">
    <font>
      <sz val="11.0"/>
      <color theme="1"/>
      <name val="Arial"/>
    </font>
    <font>
      <sz val="11.0"/>
      <color theme="1"/>
      <name val="Calibri"/>
    </font>
    <font>
      <sz val="12.0"/>
      <color theme="1"/>
      <name val="Calibri"/>
    </font>
    <font/>
    <font>
      <u/>
      <sz val="12.0"/>
      <color rgb="FF1155CC"/>
      <name val="Calibri"/>
    </font>
    <font>
      <u/>
      <sz val="11.0"/>
      <color rgb="FF000000"/>
      <name val="Calibri"/>
    </font>
    <font>
      <u/>
      <sz val="11.0"/>
      <color rgb="FF1155CC"/>
      <name val="Calibri"/>
    </font>
    <font>
      <sz val="11.0"/>
      <color rgb="FF000000"/>
      <name val="Calibri"/>
    </font>
    <font>
      <b/>
      <sz val="11.0"/>
      <color rgb="FFFFFFFF"/>
      <name val="Calibri"/>
    </font>
    <font>
      <b/>
      <sz val="11.0"/>
      <color theme="1"/>
      <name val="Calibri"/>
    </font>
    <font>
      <sz val="11.0"/>
      <color rgb="FFFFFFFF"/>
      <name val="Calibri"/>
    </font>
    <font>
      <color theme="1"/>
      <name val="Calibri"/>
    </font>
    <font>
      <u/>
      <sz val="12.0"/>
      <color rgb="FF1155CC"/>
      <name val="Calibri"/>
    </font>
    <font>
      <sz val="11.0"/>
      <color theme="0"/>
      <name val="Calibri"/>
    </font>
    <font>
      <sz val="11.0"/>
      <color rgb="FFFF0000"/>
      <name val="Calibri"/>
    </font>
    <font>
      <b/>
      <sz val="11.0"/>
      <color rgb="FFFF0000"/>
      <name val="Calibri"/>
    </font>
    <font>
      <b/>
      <sz val="11.0"/>
      <color theme="0"/>
      <name val="Calibri"/>
    </font>
  </fonts>
  <fills count="17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70AD47"/>
        <bgColor rgb="FF70AD47"/>
      </patternFill>
    </fill>
    <fill>
      <patternFill patternType="solid">
        <fgColor rgb="FFFFFFFF"/>
        <bgColor rgb="FFFFFFFF"/>
      </patternFill>
    </fill>
    <fill>
      <patternFill patternType="solid">
        <fgColor rgb="FF4472C4"/>
        <bgColor rgb="FF4472C4"/>
      </patternFill>
    </fill>
    <fill>
      <patternFill patternType="solid">
        <fgColor rgb="FFC00000"/>
        <bgColor rgb="FFC00000"/>
      </patternFill>
    </fill>
    <fill>
      <patternFill patternType="solid">
        <fgColor rgb="FFFFD965"/>
        <bgColor rgb="FFFFD965"/>
      </patternFill>
    </fill>
    <fill>
      <patternFill patternType="solid">
        <fgColor rgb="FF1E4E79"/>
        <bgColor rgb="FF1E4E79"/>
      </patternFill>
    </fill>
    <fill>
      <patternFill patternType="solid">
        <fgColor rgb="FF1F4E78"/>
        <bgColor rgb="FF1F4E78"/>
      </patternFill>
    </fill>
    <fill>
      <patternFill patternType="solid">
        <fgColor rgb="FFFBE4D5"/>
        <bgColor rgb="FFFBE4D5"/>
      </patternFill>
    </fill>
    <fill>
      <patternFill patternType="solid">
        <fgColor rgb="FFBDD6EE"/>
        <bgColor rgb="FFBDD6EE"/>
      </patternFill>
    </fill>
    <fill>
      <patternFill patternType="solid">
        <fgColor rgb="FF1F3864"/>
        <bgColor rgb="FF1F3864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</fills>
  <borders count="27">
    <border/>
    <border>
      <right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1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2" fillId="2" fontId="2" numFmtId="0" xfId="0" applyAlignment="1" applyBorder="1" applyFill="1" applyFont="1">
      <alignment horizontal="center" vertical="bottom"/>
    </xf>
    <xf borderId="3" fillId="0" fontId="3" numFmtId="0" xfId="0" applyBorder="1" applyFont="1"/>
    <xf borderId="3" fillId="2" fontId="4" numFmtId="0" xfId="0" applyAlignment="1" applyBorder="1" applyFont="1">
      <alignment shrinkToFit="0" vertical="bottom" wrapText="0"/>
    </xf>
    <xf borderId="0" fillId="0" fontId="1" numFmtId="0" xfId="0" applyAlignment="1" applyFont="1">
      <alignment vertical="bottom"/>
    </xf>
    <xf borderId="0" fillId="0" fontId="1" numFmtId="0" xfId="0" applyAlignment="1" applyFont="1">
      <alignment vertical="bottom"/>
    </xf>
    <xf borderId="0" fillId="0" fontId="1" numFmtId="164" xfId="0" applyAlignment="1" applyFont="1" applyNumberFormat="1">
      <alignment vertical="bottom"/>
    </xf>
    <xf borderId="0" fillId="0" fontId="1" numFmtId="164" xfId="0" applyAlignment="1" applyFont="1" applyNumberFormat="1">
      <alignment readingOrder="0"/>
    </xf>
    <xf borderId="0" fillId="0" fontId="5" numFmtId="0" xfId="0" applyAlignment="1" applyFont="1">
      <alignment horizontal="center" vertical="bottom"/>
    </xf>
    <xf borderId="0" fillId="0" fontId="1" numFmtId="164" xfId="0" applyFont="1" applyNumberFormat="1"/>
    <xf borderId="0" fillId="0" fontId="1" numFmtId="0" xfId="0" applyAlignment="1" applyFont="1">
      <alignment vertical="bottom"/>
    </xf>
    <xf borderId="0" fillId="0" fontId="6" numFmtId="0" xfId="0" applyAlignment="1" applyFont="1">
      <alignment horizontal="center" readingOrder="0" vertical="bottom"/>
    </xf>
    <xf borderId="0" fillId="0" fontId="7" numFmtId="0" xfId="0" applyAlignment="1" applyFont="1">
      <alignment horizontal="center" vertical="bottom"/>
    </xf>
    <xf borderId="4" fillId="0" fontId="1" numFmtId="0" xfId="0" applyAlignment="1" applyBorder="1" applyFont="1">
      <alignment vertical="bottom"/>
    </xf>
    <xf borderId="5" fillId="3" fontId="8" numFmtId="164" xfId="0" applyAlignment="1" applyBorder="1" applyFill="1" applyFont="1" applyNumberFormat="1">
      <alignment horizontal="center" vertical="bottom"/>
    </xf>
    <xf borderId="6" fillId="0" fontId="3" numFmtId="0" xfId="0" applyBorder="1" applyFont="1"/>
    <xf borderId="7" fillId="3" fontId="8" numFmtId="164" xfId="0" applyAlignment="1" applyBorder="1" applyFont="1" applyNumberFormat="1">
      <alignment horizontal="center"/>
    </xf>
    <xf borderId="8" fillId="0" fontId="1" numFmtId="0" xfId="0" applyAlignment="1" applyBorder="1" applyFont="1">
      <alignment vertical="bottom"/>
    </xf>
    <xf borderId="4" fillId="0" fontId="1" numFmtId="0" xfId="0" applyAlignment="1" applyBorder="1" applyFont="1">
      <alignment vertical="bottom"/>
    </xf>
    <xf borderId="4" fillId="0" fontId="9" numFmtId="164" xfId="0" applyAlignment="1" applyBorder="1" applyFont="1" applyNumberFormat="1">
      <alignment horizontal="center" vertical="bottom"/>
    </xf>
    <xf borderId="9" fillId="0" fontId="3" numFmtId="0" xfId="0" applyBorder="1" applyFont="1"/>
    <xf borderId="1" fillId="0" fontId="1" numFmtId="164" xfId="0" applyBorder="1" applyFont="1" applyNumberFormat="1"/>
    <xf borderId="1" fillId="4" fontId="1" numFmtId="0" xfId="0" applyAlignment="1" applyBorder="1" applyFill="1" applyFont="1">
      <alignment shrinkToFit="0" vertical="bottom" wrapText="0"/>
    </xf>
    <xf borderId="4" fillId="0" fontId="7" numFmtId="0" xfId="0" applyAlignment="1" applyBorder="1" applyFont="1">
      <alignment vertical="bottom"/>
    </xf>
    <xf borderId="4" fillId="5" fontId="10" numFmtId="164" xfId="0" applyAlignment="1" applyBorder="1" applyFill="1" applyFont="1" applyNumberFormat="1">
      <alignment horizontal="right" vertical="bottom"/>
    </xf>
    <xf borderId="4" fillId="4" fontId="1" numFmtId="164" xfId="0" applyAlignment="1" applyBorder="1" applyFont="1" applyNumberFormat="1">
      <alignment horizontal="right" vertical="bottom"/>
    </xf>
    <xf borderId="0" fillId="5" fontId="10" numFmtId="164" xfId="0" applyAlignment="1" applyFont="1" applyNumberFormat="1">
      <alignment horizontal="right" vertical="bottom"/>
    </xf>
    <xf borderId="4" fillId="0" fontId="1" numFmtId="0" xfId="0" applyAlignment="1" applyBorder="1" applyFont="1">
      <alignment vertical="bottom"/>
    </xf>
    <xf borderId="4" fillId="0" fontId="1" numFmtId="164" xfId="0" applyAlignment="1" applyBorder="1" applyFont="1" applyNumberFormat="1">
      <alignment vertical="bottom"/>
    </xf>
    <xf borderId="4" fillId="0" fontId="1" numFmtId="164" xfId="0" applyAlignment="1" applyBorder="1" applyFont="1" applyNumberFormat="1">
      <alignment horizontal="right" vertical="bottom"/>
    </xf>
    <xf borderId="8" fillId="0" fontId="1" numFmtId="0" xfId="0" applyAlignment="1" applyBorder="1" applyFont="1">
      <alignment vertical="bottom"/>
    </xf>
    <xf borderId="4" fillId="6" fontId="10" numFmtId="164" xfId="0" applyAlignment="1" applyBorder="1" applyFill="1" applyFont="1" applyNumberFormat="1">
      <alignment horizontal="center" vertical="bottom"/>
    </xf>
    <xf borderId="10" fillId="7" fontId="1" numFmtId="0" xfId="0" applyAlignment="1" applyBorder="1" applyFill="1" applyFont="1">
      <alignment vertical="bottom"/>
    </xf>
    <xf borderId="4" fillId="5" fontId="8" numFmtId="164" xfId="0" applyAlignment="1" applyBorder="1" applyFont="1" applyNumberFormat="1">
      <alignment horizontal="right" vertical="bottom"/>
    </xf>
    <xf borderId="4" fillId="0" fontId="9" numFmtId="0" xfId="0" applyAlignment="1" applyBorder="1" applyFont="1">
      <alignment vertical="bottom"/>
    </xf>
    <xf borderId="4" fillId="0" fontId="9" numFmtId="164" xfId="0" applyAlignment="1" applyBorder="1" applyFont="1" applyNumberFormat="1">
      <alignment horizontal="right" vertical="bottom"/>
    </xf>
    <xf borderId="4" fillId="6" fontId="8" numFmtId="164" xfId="0" applyAlignment="1" applyBorder="1" applyFont="1" applyNumberFormat="1">
      <alignment horizontal="center" vertical="bottom"/>
    </xf>
    <xf borderId="4" fillId="0" fontId="1" numFmtId="10" xfId="0" applyAlignment="1" applyBorder="1" applyFont="1" applyNumberFormat="1">
      <alignment vertical="bottom"/>
    </xf>
    <xf borderId="4" fillId="5" fontId="8" numFmtId="9" xfId="0" applyAlignment="1" applyBorder="1" applyFont="1" applyNumberFormat="1">
      <alignment horizontal="right" vertical="bottom"/>
    </xf>
    <xf borderId="4" fillId="5" fontId="10" numFmtId="10" xfId="0" applyAlignment="1" applyBorder="1" applyFont="1" applyNumberFormat="1">
      <alignment horizontal="right" vertical="bottom"/>
    </xf>
    <xf borderId="1" fillId="0" fontId="1" numFmtId="164" xfId="0" applyAlignment="1" applyBorder="1" applyFont="1" applyNumberFormat="1">
      <alignment shrinkToFit="0" vertical="bottom" wrapText="0"/>
    </xf>
    <xf borderId="0" fillId="0" fontId="1" numFmtId="165" xfId="0" applyAlignment="1" applyFont="1" applyNumberFormat="1">
      <alignment vertical="bottom"/>
    </xf>
    <xf borderId="4" fillId="0" fontId="9" numFmtId="0" xfId="0" applyAlignment="1" applyBorder="1" applyFont="1">
      <alignment vertical="bottom"/>
    </xf>
    <xf borderId="4" fillId="0" fontId="9" numFmtId="166" xfId="0" applyAlignment="1" applyBorder="1" applyFont="1" applyNumberFormat="1">
      <alignment horizontal="right" vertical="bottom"/>
    </xf>
    <xf borderId="4" fillId="0" fontId="9" numFmtId="10" xfId="0" applyAlignment="1" applyBorder="1" applyFont="1" applyNumberFormat="1">
      <alignment horizontal="right" vertical="bottom"/>
    </xf>
    <xf borderId="4" fillId="0" fontId="1" numFmtId="10" xfId="0" applyAlignment="1" applyBorder="1" applyFont="1" applyNumberFormat="1">
      <alignment horizontal="right" vertical="bottom"/>
    </xf>
    <xf borderId="0" fillId="0" fontId="1" numFmtId="167" xfId="0" applyAlignment="1" applyFont="1" applyNumberFormat="1">
      <alignment vertical="bottom"/>
    </xf>
    <xf borderId="4" fillId="0" fontId="1" numFmtId="4" xfId="0" applyAlignment="1" applyBorder="1" applyFont="1" applyNumberFormat="1">
      <alignment vertical="bottom"/>
    </xf>
    <xf borderId="0" fillId="0" fontId="1" numFmtId="0" xfId="0" applyFont="1"/>
    <xf borderId="0" fillId="0" fontId="11" numFmtId="0" xfId="0" applyAlignment="1" applyFont="1">
      <alignment shrinkToFit="0" vertical="center" wrapText="1"/>
    </xf>
    <xf borderId="4" fillId="0" fontId="1" numFmtId="3" xfId="0" applyAlignment="1" applyBorder="1" applyFont="1" applyNumberFormat="1">
      <alignment horizontal="right" vertical="bottom"/>
    </xf>
    <xf borderId="4" fillId="0" fontId="1" numFmtId="4" xfId="0" applyAlignment="1" applyBorder="1" applyFont="1" applyNumberFormat="1">
      <alignment horizontal="right" vertical="bottom"/>
    </xf>
    <xf borderId="0" fillId="8" fontId="8" numFmtId="164" xfId="0" applyAlignment="1" applyFill="1" applyFont="1" applyNumberFormat="1">
      <alignment horizontal="center" shrinkToFit="0" vertical="bottom" wrapText="1"/>
    </xf>
    <xf borderId="0" fillId="9" fontId="8" numFmtId="167" xfId="0" applyAlignment="1" applyFill="1" applyFont="1" applyNumberFormat="1">
      <alignment horizontal="center" vertical="bottom"/>
    </xf>
    <xf borderId="0" fillId="9" fontId="10" numFmtId="167" xfId="0" applyAlignment="1" applyFont="1" applyNumberFormat="1">
      <alignment horizontal="center" vertical="bottom"/>
    </xf>
    <xf borderId="0" fillId="9" fontId="10" numFmtId="164" xfId="0" applyAlignment="1" applyFont="1" applyNumberFormat="1">
      <alignment horizontal="center" vertical="bottom"/>
    </xf>
    <xf borderId="4" fillId="0" fontId="1" numFmtId="0" xfId="0" applyAlignment="1" applyBorder="1" applyFont="1">
      <alignment horizontal="center" shrinkToFit="0" wrapText="1"/>
    </xf>
    <xf borderId="4" fillId="0" fontId="9" numFmtId="164" xfId="0" applyAlignment="1" applyBorder="1" applyFont="1" applyNumberFormat="1">
      <alignment shrinkToFit="0" vertical="bottom" wrapText="1"/>
    </xf>
    <xf borderId="4" fillId="0" fontId="9" numFmtId="10" xfId="0" applyAlignment="1" applyBorder="1" applyFont="1" applyNumberFormat="1">
      <alignment horizontal="center" shrinkToFit="0" vertical="bottom" wrapText="1"/>
    </xf>
    <xf borderId="4" fillId="4" fontId="9" numFmtId="10" xfId="0" applyAlignment="1" applyBorder="1" applyFont="1" applyNumberFormat="1">
      <alignment horizontal="center" shrinkToFit="0" vertical="bottom" wrapText="1"/>
    </xf>
    <xf borderId="4" fillId="0" fontId="1" numFmtId="0" xfId="0" applyAlignment="1" applyBorder="1" applyFont="1">
      <alignment shrinkToFit="0" vertical="bottom" wrapText="1"/>
    </xf>
    <xf borderId="4" fillId="0" fontId="9" numFmtId="10" xfId="0" applyAlignment="1" applyBorder="1" applyFont="1" applyNumberFormat="1">
      <alignment horizontal="center" shrinkToFit="0" wrapText="1"/>
    </xf>
    <xf borderId="4" fillId="4" fontId="9" numFmtId="10" xfId="0" applyAlignment="1" applyBorder="1" applyFont="1" applyNumberFormat="1">
      <alignment horizontal="center" shrinkToFit="0" wrapText="1"/>
    </xf>
    <xf borderId="4" fillId="0" fontId="1" numFmtId="10" xfId="0" applyAlignment="1" applyBorder="1" applyFont="1" applyNumberFormat="1">
      <alignment shrinkToFit="0" vertical="bottom" wrapText="1"/>
    </xf>
    <xf borderId="4" fillId="0" fontId="1" numFmtId="10" xfId="0" applyAlignment="1" applyBorder="1" applyFont="1" applyNumberFormat="1">
      <alignment horizontal="center" shrinkToFit="0" vertical="bottom" wrapText="1"/>
    </xf>
    <xf borderId="4" fillId="4" fontId="1" numFmtId="10" xfId="0" applyAlignment="1" applyBorder="1" applyFont="1" applyNumberFormat="1">
      <alignment horizontal="center" shrinkToFit="0" vertical="bottom" wrapText="1"/>
    </xf>
    <xf borderId="0" fillId="2" fontId="2" numFmtId="0" xfId="0" applyAlignment="1" applyFont="1">
      <alignment horizontal="center" vertical="bottom"/>
    </xf>
    <xf borderId="0" fillId="2" fontId="12" numFmtId="0" xfId="0" applyAlignment="1" applyFont="1">
      <alignment vertical="bottom"/>
    </xf>
    <xf borderId="0" fillId="0" fontId="11" numFmtId="0" xfId="0" applyFont="1"/>
    <xf borderId="0" fillId="0" fontId="1" numFmtId="167" xfId="0" applyFont="1" applyNumberFormat="1"/>
    <xf borderId="11" fillId="8" fontId="10" numFmtId="0" xfId="0" applyAlignment="1" applyBorder="1" applyFont="1">
      <alignment horizontal="center" readingOrder="0" shrinkToFit="0" vertical="center" wrapText="1"/>
    </xf>
    <xf borderId="11" fillId="8" fontId="13" numFmtId="0" xfId="0" applyAlignment="1" applyBorder="1" applyFont="1">
      <alignment horizontal="center" shrinkToFit="0" vertical="center" wrapText="1"/>
    </xf>
    <xf borderId="12" fillId="0" fontId="14" numFmtId="167" xfId="0" applyAlignment="1" applyBorder="1" applyFont="1" applyNumberFormat="1">
      <alignment horizontal="center" shrinkToFit="0" vertical="center" wrapText="1"/>
    </xf>
    <xf borderId="4" fillId="0" fontId="1" numFmtId="167" xfId="0" applyAlignment="1" applyBorder="1" applyFont="1" applyNumberFormat="1">
      <alignment shrinkToFit="0" vertical="center" wrapText="1"/>
    </xf>
    <xf borderId="4" fillId="0" fontId="14" numFmtId="167" xfId="0" applyAlignment="1" applyBorder="1" applyFont="1" applyNumberFormat="1">
      <alignment horizontal="center" shrinkToFit="0" vertical="center" wrapText="1"/>
    </xf>
    <xf borderId="13" fillId="0" fontId="14" numFmtId="167" xfId="0" applyAlignment="1" applyBorder="1" applyFont="1" applyNumberFormat="1">
      <alignment horizontal="center" shrinkToFit="0" vertical="center" wrapText="1"/>
    </xf>
    <xf borderId="14" fillId="8" fontId="10" numFmtId="0" xfId="0" applyAlignment="1" applyBorder="1" applyFont="1">
      <alignment horizontal="center" readingOrder="0" shrinkToFit="0" vertical="center" wrapText="1"/>
    </xf>
    <xf borderId="14" fillId="8" fontId="13" numFmtId="0" xfId="0" applyAlignment="1" applyBorder="1" applyFont="1">
      <alignment horizontal="center" shrinkToFit="0" vertical="center" wrapText="1"/>
    </xf>
    <xf borderId="15" fillId="8" fontId="13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horizontal="center" readingOrder="0" shrinkToFit="0" vertical="center" wrapText="1"/>
    </xf>
    <xf borderId="4" fillId="0" fontId="1" numFmtId="0" xfId="0" applyAlignment="1" applyBorder="1" applyFont="1">
      <alignment shrinkToFit="0" vertical="center" wrapText="1"/>
    </xf>
    <xf borderId="4" fillId="0" fontId="9" numFmtId="10" xfId="0" applyAlignment="1" applyBorder="1" applyFont="1" applyNumberFormat="1">
      <alignment horizontal="center" shrinkToFit="0" vertical="center" wrapText="1"/>
    </xf>
    <xf borderId="4" fillId="10" fontId="15" numFmtId="10" xfId="0" applyAlignment="1" applyBorder="1" applyFill="1" applyFont="1" applyNumberFormat="1">
      <alignment horizontal="center" shrinkToFit="0" vertical="center" wrapText="1"/>
    </xf>
    <xf borderId="16" fillId="10" fontId="15" numFmtId="10" xfId="0" applyAlignment="1" applyBorder="1" applyFont="1" applyNumberFormat="1">
      <alignment horizontal="center" shrinkToFit="0" vertical="center" wrapText="1"/>
    </xf>
    <xf borderId="16" fillId="0" fontId="9" numFmtId="10" xfId="0" applyAlignment="1" applyBorder="1" applyFont="1" applyNumberFormat="1">
      <alignment horizontal="center" shrinkToFit="0" vertical="center" wrapText="1"/>
    </xf>
    <xf borderId="13" fillId="0" fontId="1" numFmtId="0" xfId="0" applyAlignment="1" applyBorder="1" applyFont="1">
      <alignment horizontal="center" readingOrder="0" shrinkToFit="0" vertical="center" wrapText="1"/>
    </xf>
    <xf borderId="17" fillId="0" fontId="1" numFmtId="0" xfId="0" applyAlignment="1" applyBorder="1" applyFont="1">
      <alignment shrinkToFit="0" vertical="center" wrapText="1"/>
    </xf>
    <xf borderId="17" fillId="0" fontId="9" numFmtId="10" xfId="0" applyAlignment="1" applyBorder="1" applyFont="1" applyNumberFormat="1">
      <alignment horizontal="center" shrinkToFit="0" vertical="center" wrapText="1"/>
    </xf>
    <xf borderId="18" fillId="0" fontId="9" numFmtId="10" xfId="0" applyAlignment="1" applyBorder="1" applyFont="1" applyNumberFormat="1">
      <alignment horizontal="center" shrinkToFit="0" vertical="center" wrapText="1"/>
    </xf>
    <xf borderId="4" fillId="0" fontId="1" numFmtId="0" xfId="0" applyAlignment="1" applyBorder="1" applyFont="1">
      <alignment shrinkToFit="0" wrapText="1"/>
    </xf>
    <xf borderId="0" fillId="0" fontId="1" numFmtId="0" xfId="0" applyAlignment="1" applyFont="1">
      <alignment shrinkToFit="0" wrapText="1"/>
    </xf>
    <xf borderId="0" fillId="0" fontId="9" numFmtId="0" xfId="0" applyFont="1"/>
    <xf borderId="19" fillId="11" fontId="9" numFmtId="10" xfId="0" applyAlignment="1" applyBorder="1" applyFill="1" applyFont="1" applyNumberFormat="1">
      <alignment horizontal="center"/>
    </xf>
    <xf borderId="19" fillId="12" fontId="16" numFmtId="0" xfId="0" applyAlignment="1" applyBorder="1" applyFill="1" applyFont="1">
      <alignment horizontal="center"/>
    </xf>
    <xf borderId="0" fillId="0" fontId="15" numFmtId="0" xfId="0" applyFont="1"/>
    <xf borderId="19" fillId="13" fontId="1" numFmtId="0" xfId="0" applyBorder="1" applyFill="1" applyFont="1"/>
    <xf borderId="19" fillId="13" fontId="1" numFmtId="167" xfId="0" applyBorder="1" applyFont="1" applyNumberFormat="1"/>
    <xf borderId="0" fillId="0" fontId="1" numFmtId="165" xfId="0" applyFont="1" applyNumberFormat="1"/>
    <xf borderId="19" fillId="13" fontId="9" numFmtId="0" xfId="0" applyBorder="1" applyFont="1"/>
    <xf borderId="19" fillId="13" fontId="9" numFmtId="167" xfId="0" applyBorder="1" applyFont="1" applyNumberFormat="1"/>
    <xf borderId="19" fillId="14" fontId="15" numFmtId="0" xfId="0" applyBorder="1" applyFill="1" applyFont="1"/>
    <xf borderId="19" fillId="14" fontId="15" numFmtId="10" xfId="0" applyBorder="1" applyFont="1" applyNumberFormat="1"/>
    <xf borderId="20" fillId="14" fontId="15" numFmtId="10" xfId="0" applyBorder="1" applyFont="1" applyNumberFormat="1"/>
    <xf borderId="21" fillId="14" fontId="15" numFmtId="10" xfId="0" applyBorder="1" applyFont="1" applyNumberFormat="1"/>
    <xf borderId="19" fillId="15" fontId="15" numFmtId="0" xfId="0" applyBorder="1" applyFill="1" applyFont="1"/>
    <xf borderId="19" fillId="16" fontId="15" numFmtId="10" xfId="0" applyBorder="1" applyFill="1" applyFont="1" applyNumberFormat="1"/>
    <xf borderId="22" fillId="15" fontId="15" numFmtId="10" xfId="0" applyBorder="1" applyFont="1" applyNumberFormat="1"/>
    <xf borderId="23" fillId="15" fontId="15" numFmtId="10" xfId="0" applyBorder="1" applyFont="1" applyNumberFormat="1"/>
    <xf borderId="24" fillId="0" fontId="1" numFmtId="0" xfId="0" applyAlignment="1" applyBorder="1" applyFont="1">
      <alignment horizontal="left" shrinkToFit="0" wrapText="1"/>
    </xf>
    <xf borderId="25" fillId="0" fontId="3" numFmtId="0" xfId="0" applyBorder="1" applyFont="1"/>
    <xf borderId="26" fillId="0" fontId="3" numFmtId="0" xfId="0" applyBorder="1" applyFont="1"/>
    <xf borderId="4" fillId="10" fontId="9" numFmtId="10" xfId="0" applyAlignment="1" applyBorder="1" applyFont="1" applyNumberFormat="1">
      <alignment horizontal="center" shrinkToFit="0" vertical="center" wrapText="1"/>
    </xf>
    <xf borderId="16" fillId="10" fontId="9" numFmtId="10" xfId="0" applyAlignment="1" applyBorder="1" applyFont="1" applyNumberFormat="1">
      <alignment horizontal="center" shrinkToFit="0" vertical="center" wrapText="1"/>
    </xf>
    <xf borderId="17" fillId="0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youtu.be/bXkW7ill49c" TargetMode="External"/><Relationship Id="rId2" Type="http://schemas.openxmlformats.org/officeDocument/2006/relationships/hyperlink" Target="http://www.globalcontable.com/perfil" TargetMode="External"/><Relationship Id="rId3" Type="http://schemas.openxmlformats.org/officeDocument/2006/relationships/hyperlink" Target="https://bit.ly/3p7b9P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youtu.be/bXkW7ill49c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5.5"/>
    <col customWidth="1" min="2" max="2" width="72.88"/>
    <col customWidth="1" min="3" max="3" width="18.5"/>
    <col customWidth="1" min="4" max="4" width="19.5"/>
    <col customWidth="1" min="5" max="5" width="23.5"/>
    <col customWidth="1" min="6" max="6" width="18.63"/>
    <col customWidth="1" min="7" max="7" width="13.5"/>
    <col customWidth="1" min="8" max="8" width="14.88"/>
  </cols>
  <sheetData>
    <row r="1">
      <c r="A1" s="1"/>
      <c r="B1" s="2" t="s">
        <v>0</v>
      </c>
      <c r="C1" s="3"/>
      <c r="D1" s="4" t="s">
        <v>1</v>
      </c>
      <c r="E1" s="5"/>
      <c r="F1" s="5"/>
      <c r="G1" s="6"/>
      <c r="H1" s="6"/>
      <c r="I1" s="6"/>
      <c r="J1" s="6"/>
    </row>
    <row r="2">
      <c r="A2" s="6"/>
      <c r="B2" s="5"/>
      <c r="C2" s="5"/>
      <c r="D2" s="5"/>
      <c r="E2" s="5"/>
      <c r="F2" s="5"/>
      <c r="G2" s="7"/>
      <c r="H2" s="8"/>
      <c r="J2" s="6"/>
    </row>
    <row r="3">
      <c r="A3" s="6"/>
      <c r="B3" s="5" t="s">
        <v>2</v>
      </c>
      <c r="F3" s="5"/>
      <c r="G3" s="6"/>
      <c r="H3" s="6"/>
      <c r="I3" s="6"/>
      <c r="J3" s="6"/>
    </row>
    <row r="4">
      <c r="A4" s="6"/>
      <c r="B4" s="9" t="s">
        <v>3</v>
      </c>
      <c r="F4" s="10"/>
      <c r="G4" s="6"/>
      <c r="H4" s="6"/>
      <c r="I4" s="6"/>
      <c r="J4" s="6"/>
    </row>
    <row r="5">
      <c r="A5" s="6"/>
      <c r="B5" s="11" t="s">
        <v>4</v>
      </c>
      <c r="F5" s="10"/>
      <c r="G5" s="6"/>
      <c r="H5" s="6"/>
      <c r="I5" s="6"/>
      <c r="J5" s="6"/>
    </row>
    <row r="6">
      <c r="A6" s="6"/>
      <c r="B6" s="12" t="s">
        <v>5</v>
      </c>
      <c r="F6" s="10"/>
      <c r="G6" s="6"/>
      <c r="H6" s="6"/>
      <c r="I6" s="6"/>
      <c r="J6" s="6"/>
    </row>
    <row r="7">
      <c r="A7" s="6"/>
      <c r="B7" s="11"/>
      <c r="C7" s="5"/>
      <c r="D7" s="5"/>
      <c r="E7" s="5"/>
      <c r="F7" s="10"/>
      <c r="G7" s="6"/>
      <c r="H7" s="6"/>
      <c r="I7" s="6"/>
      <c r="J7" s="6"/>
    </row>
    <row r="8">
      <c r="A8" s="6"/>
      <c r="B8" s="13" t="s">
        <v>6</v>
      </c>
      <c r="F8" s="10"/>
      <c r="G8" s="6"/>
      <c r="H8" s="6"/>
      <c r="I8" s="6"/>
      <c r="J8" s="6"/>
    </row>
    <row r="9">
      <c r="A9" s="6"/>
      <c r="B9" s="14" t="s">
        <v>7</v>
      </c>
      <c r="C9" s="15" t="s">
        <v>8</v>
      </c>
      <c r="D9" s="16"/>
      <c r="E9" s="17" t="s">
        <v>9</v>
      </c>
      <c r="F9" s="10"/>
      <c r="G9" s="18" t="s">
        <v>10</v>
      </c>
      <c r="H9" s="6"/>
      <c r="I9" s="6"/>
      <c r="J9" s="6"/>
    </row>
    <row r="10" ht="15.0" customHeight="1">
      <c r="A10" s="6"/>
      <c r="B10" s="19"/>
      <c r="C10" s="20" t="s">
        <v>11</v>
      </c>
      <c r="D10" s="20" t="s">
        <v>12</v>
      </c>
      <c r="E10" s="21"/>
      <c r="F10" s="22"/>
      <c r="G10" s="23" t="s">
        <v>13</v>
      </c>
      <c r="H10" s="1"/>
      <c r="I10" s="1"/>
      <c r="J10" s="1"/>
    </row>
    <row r="11">
      <c r="A11" s="6"/>
      <c r="B11" s="24" t="s">
        <v>14</v>
      </c>
      <c r="C11" s="25">
        <v>2.904E9</v>
      </c>
      <c r="D11" s="26">
        <f t="shared" ref="D11:D12" si="1">C11</f>
        <v>2904000000</v>
      </c>
      <c r="E11" s="26">
        <f>+C11</f>
        <v>2904000000</v>
      </c>
      <c r="F11" s="7"/>
      <c r="G11" s="27">
        <v>2.0E8</v>
      </c>
      <c r="H11" s="6"/>
      <c r="I11" s="6"/>
      <c r="J11" s="6"/>
    </row>
    <row r="12">
      <c r="A12" s="6"/>
      <c r="B12" s="14" t="s">
        <v>15</v>
      </c>
      <c r="C12" s="25">
        <v>0.0</v>
      </c>
      <c r="D12" s="26">
        <f t="shared" si="1"/>
        <v>0</v>
      </c>
      <c r="E12" s="26">
        <f t="shared" ref="E12:E14" si="2">+D12</f>
        <v>0</v>
      </c>
      <c r="F12" s="7"/>
      <c r="G12" s="6"/>
      <c r="H12" s="6"/>
      <c r="I12" s="6"/>
      <c r="J12" s="6"/>
    </row>
    <row r="13">
      <c r="A13" s="6"/>
      <c r="B13" s="28" t="s">
        <v>16</v>
      </c>
      <c r="C13" s="29" t="s">
        <v>17</v>
      </c>
      <c r="D13" s="25">
        <v>2.0E8</v>
      </c>
      <c r="E13" s="30">
        <f t="shared" si="2"/>
        <v>200000000</v>
      </c>
      <c r="F13" s="7"/>
      <c r="G13" s="6"/>
      <c r="H13" s="6"/>
      <c r="I13" s="6"/>
      <c r="J13" s="6"/>
    </row>
    <row r="14">
      <c r="A14" s="31"/>
      <c r="B14" s="28" t="s">
        <v>18</v>
      </c>
      <c r="C14" s="32" t="s">
        <v>17</v>
      </c>
      <c r="D14" s="25">
        <v>0.0</v>
      </c>
      <c r="E14" s="30">
        <f t="shared" si="2"/>
        <v>0</v>
      </c>
      <c r="F14" s="7"/>
      <c r="G14" s="6"/>
      <c r="H14" s="6"/>
      <c r="I14" s="6"/>
      <c r="J14" s="6"/>
    </row>
    <row r="15">
      <c r="A15" s="33"/>
      <c r="B15" s="28" t="s">
        <v>19</v>
      </c>
      <c r="C15" s="32" t="s">
        <v>20</v>
      </c>
      <c r="D15" s="34">
        <v>8000000.0</v>
      </c>
      <c r="E15" s="32" t="s">
        <v>20</v>
      </c>
      <c r="F15" s="7"/>
      <c r="G15" s="6"/>
      <c r="H15" s="6"/>
      <c r="I15" s="6"/>
      <c r="J15" s="6"/>
    </row>
    <row r="16">
      <c r="A16" s="31"/>
      <c r="B16" s="35" t="s">
        <v>21</v>
      </c>
      <c r="C16" s="36">
        <f>C11-C12</f>
        <v>2904000000</v>
      </c>
      <c r="D16" s="36">
        <f>D11-D12-D13+D15</f>
        <v>2712000000</v>
      </c>
      <c r="E16" s="36">
        <f>E11-E12-E13-E14</f>
        <v>2704000000</v>
      </c>
      <c r="F16" s="7"/>
      <c r="G16" s="6"/>
      <c r="H16" s="6"/>
      <c r="I16" s="6"/>
      <c r="J16" s="6"/>
    </row>
    <row r="17">
      <c r="A17" s="33"/>
      <c r="B17" s="24" t="s">
        <v>22</v>
      </c>
      <c r="C17" s="25">
        <v>2.3232E9</v>
      </c>
      <c r="D17" s="25">
        <v>2.3232E9</v>
      </c>
      <c r="E17" s="37" t="s">
        <v>20</v>
      </c>
      <c r="F17" s="7"/>
      <c r="G17" s="6"/>
      <c r="H17" s="6"/>
      <c r="I17" s="6"/>
      <c r="J17" s="6"/>
    </row>
    <row r="18">
      <c r="A18" s="33"/>
      <c r="B18" s="28" t="s">
        <v>23</v>
      </c>
      <c r="C18" s="32" t="s">
        <v>20</v>
      </c>
      <c r="D18" s="25">
        <v>0.0</v>
      </c>
      <c r="E18" s="37" t="s">
        <v>20</v>
      </c>
      <c r="F18" s="7"/>
      <c r="G18" s="6"/>
      <c r="H18" s="6"/>
      <c r="I18" s="6"/>
      <c r="J18" s="6"/>
    </row>
    <row r="19">
      <c r="A19" s="11"/>
      <c r="B19" s="14" t="s">
        <v>24</v>
      </c>
      <c r="C19" s="32" t="s">
        <v>20</v>
      </c>
      <c r="D19" s="25">
        <v>0.0</v>
      </c>
      <c r="E19" s="37" t="s">
        <v>20</v>
      </c>
      <c r="F19" s="7"/>
      <c r="G19" s="6"/>
      <c r="H19" s="6"/>
      <c r="I19" s="6"/>
      <c r="J19" s="6"/>
    </row>
    <row r="20">
      <c r="A20" s="6"/>
      <c r="B20" s="14" t="s">
        <v>25</v>
      </c>
      <c r="C20" s="36">
        <f>+C16-C17</f>
        <v>580800000</v>
      </c>
      <c r="D20" s="36">
        <f>D16-D17-D18-D19</f>
        <v>388800000</v>
      </c>
      <c r="E20" s="36">
        <f>E16</f>
        <v>2704000000</v>
      </c>
      <c r="F20" s="11"/>
      <c r="G20" s="7"/>
      <c r="H20" s="6"/>
      <c r="I20" s="6"/>
      <c r="J20" s="6"/>
    </row>
    <row r="21">
      <c r="A21" s="6"/>
      <c r="B21" s="28" t="s">
        <v>26</v>
      </c>
      <c r="C21" s="38"/>
      <c r="D21" s="39">
        <v>0.35</v>
      </c>
      <c r="E21" s="40">
        <v>0.054</v>
      </c>
      <c r="F21" s="41" t="s">
        <v>27</v>
      </c>
      <c r="G21" s="6"/>
      <c r="H21" s="6"/>
      <c r="I21" s="6"/>
      <c r="J21" s="6"/>
    </row>
    <row r="22">
      <c r="A22" s="6"/>
      <c r="B22" s="28" t="s">
        <v>28</v>
      </c>
      <c r="C22" s="38"/>
      <c r="D22" s="30">
        <f t="shared" ref="D22:E22" si="3">+D20*D21</f>
        <v>136080000</v>
      </c>
      <c r="E22" s="30">
        <f t="shared" si="3"/>
        <v>146016000</v>
      </c>
      <c r="F22" s="7"/>
      <c r="G22" s="6"/>
      <c r="H22" s="6"/>
      <c r="I22" s="6"/>
      <c r="J22" s="6"/>
    </row>
    <row r="23">
      <c r="A23" s="6"/>
      <c r="B23" s="24" t="s">
        <v>29</v>
      </c>
      <c r="C23" s="29"/>
      <c r="D23" s="25">
        <v>0.0</v>
      </c>
      <c r="E23" s="32" t="s">
        <v>20</v>
      </c>
      <c r="F23" s="7"/>
      <c r="G23" s="6"/>
      <c r="H23" s="6"/>
      <c r="I23" s="6"/>
      <c r="J23" s="6"/>
    </row>
    <row r="24" ht="15.75" customHeight="1">
      <c r="A24" s="31"/>
      <c r="B24" s="28" t="s">
        <v>30</v>
      </c>
      <c r="C24" s="29"/>
      <c r="D24" s="37" t="s">
        <v>20</v>
      </c>
      <c r="E24" s="25">
        <v>1.1616E7</v>
      </c>
      <c r="F24" s="7"/>
      <c r="G24" s="6"/>
      <c r="H24" s="6"/>
      <c r="I24" s="6"/>
      <c r="J24" s="6"/>
    </row>
    <row r="25">
      <c r="A25" s="33"/>
      <c r="B25" s="28" t="s">
        <v>31</v>
      </c>
      <c r="C25" s="29"/>
      <c r="D25" s="32" t="s">
        <v>20</v>
      </c>
      <c r="E25" s="25">
        <v>2.304E7</v>
      </c>
      <c r="F25" s="42"/>
      <c r="G25" s="6"/>
      <c r="H25" s="6"/>
      <c r="I25" s="6"/>
      <c r="J25" s="6"/>
    </row>
    <row r="26" ht="15.75" customHeight="1">
      <c r="A26" s="6"/>
      <c r="B26" s="28" t="s">
        <v>32</v>
      </c>
      <c r="C26" s="29"/>
      <c r="D26" s="32" t="s">
        <v>20</v>
      </c>
      <c r="E26" s="25">
        <v>2.904E7</v>
      </c>
      <c r="F26" s="7"/>
      <c r="G26" s="6"/>
      <c r="H26" s="6"/>
      <c r="I26" s="6"/>
      <c r="J26" s="6"/>
    </row>
    <row r="27" ht="15.75" customHeight="1">
      <c r="A27" s="31"/>
      <c r="B27" s="43" t="s">
        <v>33</v>
      </c>
      <c r="C27" s="29"/>
      <c r="D27" s="30">
        <f>D22-D23</f>
        <v>136080000</v>
      </c>
      <c r="E27" s="30">
        <f>E22-SUM(E24:E26)</f>
        <v>82320000</v>
      </c>
      <c r="F27" s="7"/>
      <c r="G27" s="6"/>
      <c r="H27" s="6"/>
      <c r="I27" s="6"/>
      <c r="J27" s="6"/>
    </row>
    <row r="28" ht="15.75" customHeight="1">
      <c r="A28" s="33"/>
      <c r="B28" s="35" t="s">
        <v>34</v>
      </c>
      <c r="C28" s="29"/>
      <c r="D28" s="44">
        <f t="shared" ref="D28:E28" si="4">+D27/D16</f>
        <v>0.05017699115</v>
      </c>
      <c r="E28" s="45">
        <f t="shared" si="4"/>
        <v>0.03044378698</v>
      </c>
      <c r="F28" s="5" t="s">
        <v>35</v>
      </c>
      <c r="J28" s="6"/>
    </row>
    <row r="29" ht="15.75" customHeight="1">
      <c r="A29" s="6"/>
      <c r="B29" s="28" t="s">
        <v>36</v>
      </c>
      <c r="C29" s="19"/>
      <c r="D29" s="46">
        <f>D20/D11</f>
        <v>0.1338842975</v>
      </c>
      <c r="E29" s="46">
        <f>D29*D21</f>
        <v>0.04685950413</v>
      </c>
      <c r="F29" s="6"/>
      <c r="G29" s="6"/>
      <c r="H29" s="6"/>
      <c r="I29" s="6"/>
      <c r="J29" s="6"/>
    </row>
    <row r="30" ht="15.75" customHeight="1">
      <c r="A30" s="6"/>
      <c r="B30" s="11" t="s">
        <v>37</v>
      </c>
      <c r="C30" s="6"/>
      <c r="D30" s="6"/>
      <c r="E30" s="6"/>
      <c r="F30" s="7"/>
      <c r="G30" s="6"/>
      <c r="H30" s="6"/>
      <c r="I30" s="6"/>
      <c r="J30" s="6"/>
    </row>
    <row r="31" ht="15.75" customHeight="1">
      <c r="A31" s="6"/>
      <c r="B31" s="47"/>
      <c r="C31" s="28" t="s">
        <v>38</v>
      </c>
      <c r="D31" s="48" t="s">
        <v>39</v>
      </c>
      <c r="E31" s="28" t="s">
        <v>40</v>
      </c>
      <c r="F31" s="6"/>
      <c r="G31" s="6"/>
      <c r="H31" s="6"/>
      <c r="I31" s="6"/>
      <c r="J31" s="6"/>
      <c r="K31" s="49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ht="15.75" customHeight="1">
      <c r="A32" s="6"/>
      <c r="B32" s="47"/>
      <c r="C32" s="51">
        <v>36308.0</v>
      </c>
      <c r="D32" s="52">
        <f>E16/C32</f>
        <v>74473.94514</v>
      </c>
      <c r="E32" s="52">
        <f>E22/6</f>
        <v>24336000</v>
      </c>
      <c r="F32" s="6"/>
      <c r="G32" s="6"/>
      <c r="H32" s="6"/>
      <c r="I32" s="6"/>
      <c r="J32" s="6"/>
      <c r="K32" s="49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ht="15.75" customHeight="1">
      <c r="A33" s="6"/>
      <c r="B33" s="47"/>
      <c r="C33" s="53" t="s">
        <v>41</v>
      </c>
      <c r="G33" s="6"/>
      <c r="H33" s="6"/>
      <c r="I33" s="6"/>
      <c r="J33" s="6"/>
      <c r="K33" s="49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ht="15.75" customHeight="1">
      <c r="A34" s="47"/>
      <c r="B34" s="47" t="s">
        <v>42</v>
      </c>
      <c r="C34" s="54" t="s">
        <v>43</v>
      </c>
      <c r="D34" s="55" t="s">
        <v>44</v>
      </c>
      <c r="E34" s="56" t="s">
        <v>45</v>
      </c>
      <c r="F34" s="56" t="s">
        <v>46</v>
      </c>
      <c r="G34" s="6"/>
      <c r="H34" s="6"/>
      <c r="I34" s="6"/>
      <c r="J34" s="6"/>
      <c r="K34" s="49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ht="15.75" customHeight="1">
      <c r="A35" s="57" t="s">
        <v>47</v>
      </c>
      <c r="B35" s="58" t="s">
        <v>48</v>
      </c>
      <c r="C35" s="59">
        <v>0.02</v>
      </c>
      <c r="D35" s="59">
        <v>0.028</v>
      </c>
      <c r="E35" s="60">
        <v>0.081</v>
      </c>
      <c r="F35" s="60">
        <v>0.116</v>
      </c>
      <c r="G35" s="6"/>
      <c r="H35" s="6"/>
      <c r="I35" s="6"/>
      <c r="J35" s="6"/>
      <c r="K35" s="49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>
      <c r="A36" s="57" t="s">
        <v>49</v>
      </c>
      <c r="B36" s="61" t="s">
        <v>50</v>
      </c>
      <c r="C36" s="62">
        <v>0.018</v>
      </c>
      <c r="D36" s="62">
        <v>0.022</v>
      </c>
      <c r="E36" s="63">
        <v>0.039</v>
      </c>
      <c r="F36" s="63">
        <v>0.054</v>
      </c>
      <c r="G36" s="6"/>
      <c r="H36" s="6"/>
      <c r="I36" s="6"/>
      <c r="J36" s="6"/>
      <c r="K36" s="49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>
      <c r="A37" s="57" t="s">
        <v>51</v>
      </c>
      <c r="B37" s="64" t="s">
        <v>52</v>
      </c>
      <c r="C37" s="65">
        <v>0.059</v>
      </c>
      <c r="D37" s="59">
        <v>0.073</v>
      </c>
      <c r="E37" s="66">
        <v>0.12</v>
      </c>
      <c r="F37" s="66">
        <v>0.145</v>
      </c>
      <c r="G37" s="6"/>
      <c r="H37" s="6"/>
      <c r="I37" s="6"/>
      <c r="J37" s="6"/>
      <c r="K37" s="49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>
      <c r="A38" s="57" t="s">
        <v>53</v>
      </c>
      <c r="B38" s="61" t="s">
        <v>54</v>
      </c>
      <c r="C38" s="65">
        <v>0.034</v>
      </c>
      <c r="D38" s="65">
        <v>0.038</v>
      </c>
      <c r="E38" s="66">
        <v>0.055</v>
      </c>
      <c r="F38" s="66">
        <v>0.07</v>
      </c>
      <c r="G38" s="6"/>
      <c r="H38" s="6"/>
      <c r="I38" s="6"/>
      <c r="J38" s="6"/>
      <c r="K38" s="49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ht="15.75" customHeight="1">
      <c r="A39" s="49"/>
      <c r="B39" s="49"/>
      <c r="C39" s="10"/>
      <c r="D39" s="10"/>
      <c r="E39" s="10"/>
      <c r="F39" s="10"/>
      <c r="G39" s="49"/>
      <c r="H39" s="49"/>
      <c r="I39" s="49"/>
      <c r="J39" s="49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ht="15.75" customHeight="1">
      <c r="A40" s="49"/>
      <c r="B40" s="49"/>
      <c r="C40" s="10"/>
      <c r="D40" s="10"/>
      <c r="E40" s="10"/>
      <c r="F40" s="10"/>
      <c r="G40" s="49"/>
      <c r="H40" s="49"/>
      <c r="I40" s="49"/>
      <c r="J40" s="49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ht="15.75" customHeight="1">
      <c r="A41" s="49"/>
      <c r="B41" s="49"/>
      <c r="C41" s="10"/>
      <c r="D41" s="10"/>
      <c r="E41" s="10"/>
      <c r="F41" s="10"/>
      <c r="G41" s="49"/>
      <c r="H41" s="49"/>
      <c r="I41" s="49"/>
      <c r="J41" s="49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ht="15.75" customHeight="1">
      <c r="A42" s="49"/>
      <c r="B42" s="49"/>
      <c r="C42" s="10"/>
      <c r="D42" s="10"/>
      <c r="E42" s="10"/>
      <c r="F42" s="10"/>
      <c r="G42" s="49"/>
      <c r="H42" s="49"/>
      <c r="I42" s="49"/>
      <c r="J42" s="49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ht="15.75" customHeight="1">
      <c r="A43" s="49"/>
      <c r="B43" s="49"/>
      <c r="C43" s="10"/>
      <c r="D43" s="10"/>
      <c r="E43" s="10"/>
      <c r="F43" s="10"/>
      <c r="G43" s="49"/>
      <c r="H43" s="49"/>
      <c r="I43" s="49"/>
      <c r="J43" s="49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ht="15.75" customHeight="1">
      <c r="A44" s="49"/>
      <c r="B44" s="49"/>
      <c r="C44" s="10"/>
      <c r="D44" s="10"/>
      <c r="E44" s="10"/>
      <c r="F44" s="10"/>
      <c r="G44" s="49"/>
      <c r="H44" s="49"/>
      <c r="I44" s="49"/>
      <c r="J44" s="49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ht="15.75" customHeight="1">
      <c r="A45" s="49"/>
      <c r="B45" s="49"/>
      <c r="C45" s="10"/>
      <c r="D45" s="10"/>
      <c r="E45" s="10"/>
      <c r="F45" s="10"/>
      <c r="G45" s="49"/>
      <c r="H45" s="49"/>
      <c r="I45" s="49"/>
      <c r="J45" s="49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ht="15.75" customHeight="1">
      <c r="A46" s="49"/>
      <c r="B46" s="49"/>
      <c r="C46" s="10"/>
      <c r="D46" s="10"/>
      <c r="E46" s="10"/>
      <c r="F46" s="10"/>
      <c r="G46" s="49"/>
      <c r="H46" s="49"/>
      <c r="I46" s="49"/>
      <c r="J46" s="49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ht="15.75" customHeight="1">
      <c r="A47" s="6"/>
      <c r="B47" s="6"/>
      <c r="C47" s="7"/>
      <c r="D47" s="7"/>
      <c r="E47" s="7"/>
      <c r="F47" s="7"/>
      <c r="G47" s="6"/>
      <c r="H47" s="6"/>
      <c r="I47" s="6"/>
      <c r="J47" s="6"/>
    </row>
    <row r="48" ht="15.75" customHeight="1">
      <c r="A48" s="6"/>
      <c r="B48" s="6"/>
      <c r="C48" s="7"/>
      <c r="D48" s="7"/>
      <c r="E48" s="7"/>
      <c r="F48" s="7"/>
      <c r="G48" s="6"/>
      <c r="H48" s="6"/>
      <c r="I48" s="6"/>
      <c r="J48" s="6"/>
    </row>
    <row r="49" ht="15.75" customHeight="1">
      <c r="A49" s="6"/>
      <c r="B49" s="6"/>
      <c r="C49" s="7"/>
      <c r="D49" s="7"/>
      <c r="E49" s="7"/>
      <c r="F49" s="7"/>
      <c r="G49" s="6"/>
      <c r="H49" s="6"/>
      <c r="I49" s="6"/>
      <c r="J49" s="6"/>
    </row>
    <row r="50" ht="15.75" customHeight="1">
      <c r="A50" s="6"/>
      <c r="B50" s="6"/>
      <c r="C50" s="7"/>
      <c r="D50" s="7"/>
      <c r="E50" s="7"/>
      <c r="F50" s="7"/>
      <c r="G50" s="6"/>
      <c r="H50" s="6"/>
      <c r="I50" s="6"/>
      <c r="J50" s="6"/>
    </row>
    <row r="51" ht="15.75" customHeight="1">
      <c r="A51" s="6"/>
      <c r="B51" s="6"/>
      <c r="C51" s="7"/>
      <c r="D51" s="7"/>
      <c r="E51" s="7"/>
      <c r="F51" s="7"/>
      <c r="G51" s="6"/>
      <c r="H51" s="6"/>
      <c r="I51" s="6"/>
      <c r="J51" s="6"/>
    </row>
    <row r="52" ht="15.75" customHeight="1">
      <c r="A52" s="6"/>
      <c r="B52" s="6"/>
      <c r="C52" s="7"/>
      <c r="D52" s="7"/>
      <c r="E52" s="7"/>
      <c r="F52" s="7"/>
      <c r="G52" s="6"/>
      <c r="H52" s="6"/>
      <c r="I52" s="6"/>
      <c r="J52" s="6"/>
    </row>
    <row r="53" ht="15.75" customHeight="1">
      <c r="A53" s="6"/>
      <c r="B53" s="6"/>
      <c r="C53" s="7"/>
      <c r="D53" s="7"/>
      <c r="E53" s="7"/>
      <c r="F53" s="7"/>
      <c r="G53" s="6"/>
      <c r="H53" s="6"/>
      <c r="I53" s="6"/>
      <c r="J53" s="6"/>
    </row>
    <row r="54" ht="15.75" customHeight="1">
      <c r="A54" s="6"/>
      <c r="B54" s="6"/>
      <c r="C54" s="7"/>
      <c r="D54" s="7"/>
      <c r="E54" s="7"/>
      <c r="F54" s="7"/>
      <c r="G54" s="6"/>
      <c r="H54" s="6"/>
      <c r="I54" s="6"/>
      <c r="J54" s="6"/>
    </row>
    <row r="55" ht="15.75" customHeight="1">
      <c r="C55" s="10"/>
      <c r="D55" s="10"/>
      <c r="E55" s="10"/>
      <c r="F55" s="10"/>
    </row>
    <row r="56" ht="15.75" customHeight="1">
      <c r="C56" s="10"/>
      <c r="D56" s="10"/>
      <c r="E56" s="10"/>
      <c r="F56" s="10"/>
    </row>
    <row r="57" ht="15.75" customHeight="1">
      <c r="C57" s="10"/>
      <c r="D57" s="10"/>
      <c r="E57" s="10"/>
      <c r="F57" s="10"/>
    </row>
    <row r="58" ht="15.75" customHeight="1">
      <c r="C58" s="10"/>
      <c r="D58" s="10"/>
      <c r="E58" s="10"/>
      <c r="F58" s="10"/>
    </row>
    <row r="59" ht="15.75" customHeight="1">
      <c r="C59" s="10"/>
      <c r="D59" s="10"/>
      <c r="E59" s="10"/>
      <c r="F59" s="10"/>
    </row>
    <row r="60" ht="15.75" customHeight="1">
      <c r="C60" s="10"/>
      <c r="D60" s="10"/>
      <c r="E60" s="10"/>
      <c r="F60" s="10"/>
    </row>
    <row r="61" ht="15.75" customHeight="1">
      <c r="C61" s="10"/>
      <c r="D61" s="10"/>
      <c r="E61" s="10"/>
      <c r="F61" s="10"/>
    </row>
    <row r="62" ht="15.75" customHeight="1">
      <c r="C62" s="10"/>
      <c r="D62" s="10"/>
      <c r="E62" s="10"/>
      <c r="F62" s="10"/>
    </row>
    <row r="63" ht="15.75" customHeight="1">
      <c r="C63" s="10"/>
      <c r="D63" s="10"/>
      <c r="E63" s="10"/>
      <c r="F63" s="10"/>
    </row>
    <row r="64" ht="15.75" customHeight="1">
      <c r="C64" s="10"/>
      <c r="D64" s="10"/>
      <c r="E64" s="10"/>
      <c r="F64" s="10"/>
    </row>
    <row r="65" ht="15.75" customHeight="1">
      <c r="C65" s="10"/>
      <c r="D65" s="10"/>
      <c r="E65" s="10"/>
      <c r="F65" s="10"/>
    </row>
    <row r="66" ht="15.75" customHeight="1">
      <c r="C66" s="10"/>
      <c r="D66" s="10"/>
      <c r="E66" s="10"/>
      <c r="F66" s="10"/>
    </row>
    <row r="67" ht="15.75" customHeight="1">
      <c r="C67" s="10"/>
      <c r="D67" s="10"/>
      <c r="E67" s="10"/>
      <c r="F67" s="10"/>
    </row>
    <row r="68" ht="15.75" customHeight="1">
      <c r="C68" s="10"/>
      <c r="D68" s="10"/>
      <c r="E68" s="10"/>
      <c r="F68" s="10"/>
    </row>
    <row r="69" ht="15.75" customHeight="1">
      <c r="C69" s="10"/>
      <c r="D69" s="10"/>
      <c r="E69" s="10"/>
      <c r="F69" s="10"/>
    </row>
    <row r="70" ht="15.75" customHeight="1">
      <c r="C70" s="10"/>
      <c r="D70" s="10"/>
      <c r="E70" s="10"/>
      <c r="F70" s="10"/>
    </row>
    <row r="71" ht="15.75" customHeight="1">
      <c r="C71" s="10"/>
      <c r="D71" s="10"/>
      <c r="E71" s="10"/>
      <c r="F71" s="10"/>
    </row>
    <row r="72" ht="15.75" customHeight="1">
      <c r="C72" s="10"/>
      <c r="D72" s="10"/>
      <c r="E72" s="10"/>
      <c r="F72" s="10"/>
    </row>
    <row r="73" ht="15.75" customHeight="1">
      <c r="C73" s="10"/>
      <c r="D73" s="10"/>
      <c r="E73" s="10"/>
      <c r="F73" s="10"/>
    </row>
    <row r="74" ht="15.75" customHeight="1">
      <c r="C74" s="10"/>
      <c r="D74" s="10"/>
      <c r="E74" s="10"/>
      <c r="F74" s="10"/>
    </row>
    <row r="75" ht="15.75" customHeight="1">
      <c r="C75" s="10"/>
      <c r="D75" s="10"/>
      <c r="E75" s="10"/>
      <c r="F75" s="10"/>
    </row>
    <row r="76" ht="15.75" customHeight="1">
      <c r="C76" s="10"/>
      <c r="D76" s="10"/>
      <c r="E76" s="10"/>
      <c r="F76" s="10"/>
    </row>
    <row r="77" ht="15.75" customHeight="1">
      <c r="C77" s="10"/>
      <c r="D77" s="10"/>
      <c r="E77" s="10"/>
      <c r="F77" s="10"/>
    </row>
    <row r="78" ht="15.75" customHeight="1">
      <c r="C78" s="10"/>
      <c r="D78" s="10"/>
      <c r="E78" s="10"/>
      <c r="F78" s="10"/>
    </row>
    <row r="79" ht="15.75" customHeight="1">
      <c r="C79" s="10"/>
      <c r="D79" s="10"/>
      <c r="E79" s="10"/>
      <c r="F79" s="10"/>
    </row>
    <row r="80" ht="15.75" customHeight="1">
      <c r="C80" s="10"/>
      <c r="D80" s="10"/>
      <c r="E80" s="10"/>
      <c r="F80" s="10"/>
    </row>
    <row r="81" ht="15.75" customHeight="1">
      <c r="C81" s="10"/>
      <c r="D81" s="10"/>
      <c r="E81" s="10"/>
      <c r="F81" s="10"/>
    </row>
    <row r="82" ht="15.75" customHeight="1">
      <c r="C82" s="10"/>
      <c r="D82" s="10"/>
      <c r="E82" s="10"/>
      <c r="F82" s="10"/>
    </row>
    <row r="83" ht="15.75" customHeight="1">
      <c r="C83" s="10"/>
      <c r="D83" s="10"/>
      <c r="E83" s="10"/>
      <c r="F83" s="10"/>
    </row>
    <row r="84" ht="15.75" customHeight="1">
      <c r="C84" s="10"/>
      <c r="D84" s="10"/>
      <c r="E84" s="10"/>
      <c r="F84" s="10"/>
    </row>
    <row r="85" ht="15.75" customHeight="1">
      <c r="C85" s="10"/>
      <c r="D85" s="10"/>
      <c r="E85" s="10"/>
      <c r="F85" s="10"/>
    </row>
    <row r="86" ht="15.75" customHeight="1">
      <c r="C86" s="10"/>
      <c r="D86" s="10"/>
      <c r="E86" s="10"/>
      <c r="F86" s="10"/>
    </row>
    <row r="87" ht="15.75" customHeight="1">
      <c r="C87" s="10"/>
      <c r="D87" s="10"/>
      <c r="E87" s="10"/>
      <c r="F87" s="10"/>
    </row>
    <row r="88" ht="15.75" customHeight="1">
      <c r="C88" s="10"/>
      <c r="D88" s="10"/>
      <c r="E88" s="10"/>
      <c r="F88" s="10"/>
    </row>
    <row r="89" ht="15.75" customHeight="1">
      <c r="C89" s="10"/>
      <c r="D89" s="10"/>
      <c r="E89" s="10"/>
      <c r="F89" s="10"/>
    </row>
    <row r="90" ht="15.75" customHeight="1">
      <c r="C90" s="10"/>
      <c r="D90" s="10"/>
      <c r="E90" s="10"/>
      <c r="F90" s="10"/>
    </row>
    <row r="91" ht="15.75" customHeight="1">
      <c r="C91" s="10"/>
      <c r="D91" s="10"/>
      <c r="E91" s="10"/>
      <c r="F91" s="10"/>
    </row>
    <row r="92" ht="15.75" customHeight="1">
      <c r="C92" s="10"/>
      <c r="D92" s="10"/>
      <c r="E92" s="10"/>
      <c r="F92" s="10"/>
    </row>
    <row r="93" ht="15.75" customHeight="1">
      <c r="C93" s="10"/>
      <c r="D93" s="10"/>
      <c r="E93" s="10"/>
      <c r="F93" s="10"/>
    </row>
    <row r="94" ht="15.75" customHeight="1">
      <c r="C94" s="10"/>
      <c r="D94" s="10"/>
      <c r="E94" s="10"/>
      <c r="F94" s="10"/>
    </row>
    <row r="95" ht="15.75" customHeight="1">
      <c r="C95" s="10"/>
      <c r="D95" s="10"/>
      <c r="E95" s="10"/>
      <c r="F95" s="10"/>
    </row>
    <row r="96" ht="15.75" customHeight="1">
      <c r="C96" s="10"/>
      <c r="D96" s="10"/>
      <c r="E96" s="10"/>
      <c r="F96" s="10"/>
    </row>
    <row r="97" ht="15.75" customHeight="1">
      <c r="C97" s="10"/>
      <c r="D97" s="10"/>
      <c r="E97" s="10"/>
      <c r="F97" s="10"/>
    </row>
    <row r="98" ht="15.75" customHeight="1">
      <c r="C98" s="10"/>
      <c r="D98" s="10"/>
      <c r="E98" s="10"/>
      <c r="F98" s="10"/>
    </row>
    <row r="99" ht="15.75" customHeight="1">
      <c r="C99" s="10"/>
      <c r="D99" s="10"/>
      <c r="E99" s="10"/>
      <c r="F99" s="10"/>
    </row>
    <row r="100" ht="15.75" customHeight="1">
      <c r="C100" s="10"/>
      <c r="D100" s="10"/>
      <c r="E100" s="10"/>
      <c r="F100" s="10"/>
    </row>
    <row r="101" ht="15.75" customHeight="1">
      <c r="C101" s="10"/>
      <c r="D101" s="10"/>
      <c r="E101" s="10"/>
      <c r="F101" s="10"/>
    </row>
    <row r="102" ht="15.75" customHeight="1">
      <c r="C102" s="10"/>
      <c r="D102" s="10"/>
      <c r="E102" s="10"/>
      <c r="F102" s="10"/>
    </row>
    <row r="103" ht="15.75" customHeight="1">
      <c r="C103" s="10"/>
      <c r="D103" s="10"/>
      <c r="E103" s="10"/>
      <c r="F103" s="10"/>
    </row>
    <row r="104" ht="15.75" customHeight="1">
      <c r="C104" s="10"/>
      <c r="D104" s="10"/>
      <c r="E104" s="10"/>
      <c r="F104" s="10"/>
    </row>
    <row r="105" ht="15.75" customHeight="1">
      <c r="C105" s="10"/>
      <c r="D105" s="10"/>
      <c r="E105" s="10"/>
      <c r="F105" s="10"/>
    </row>
    <row r="106" ht="15.75" customHeight="1">
      <c r="C106" s="10"/>
      <c r="D106" s="10"/>
      <c r="E106" s="10"/>
      <c r="F106" s="10"/>
    </row>
    <row r="107" ht="15.75" customHeight="1">
      <c r="C107" s="10"/>
      <c r="D107" s="10"/>
      <c r="E107" s="10"/>
      <c r="F107" s="10"/>
    </row>
    <row r="108" ht="15.75" customHeight="1">
      <c r="C108" s="10"/>
      <c r="D108" s="10"/>
      <c r="E108" s="10"/>
      <c r="F108" s="10"/>
    </row>
    <row r="109" ht="15.75" customHeight="1">
      <c r="C109" s="10"/>
      <c r="D109" s="10"/>
      <c r="E109" s="10"/>
      <c r="F109" s="10"/>
    </row>
    <row r="110" ht="15.75" customHeight="1">
      <c r="C110" s="10"/>
      <c r="D110" s="10"/>
      <c r="E110" s="10"/>
      <c r="F110" s="10"/>
    </row>
    <row r="111" ht="15.75" customHeight="1">
      <c r="C111" s="10"/>
      <c r="D111" s="10"/>
      <c r="E111" s="10"/>
      <c r="F111" s="10"/>
    </row>
    <row r="112" ht="15.75" customHeight="1">
      <c r="C112" s="10"/>
      <c r="D112" s="10"/>
      <c r="E112" s="10"/>
      <c r="F112" s="10"/>
    </row>
    <row r="113" ht="15.75" customHeight="1">
      <c r="C113" s="10"/>
      <c r="D113" s="10"/>
      <c r="E113" s="10"/>
      <c r="F113" s="10"/>
    </row>
    <row r="114" ht="15.75" customHeight="1">
      <c r="C114" s="10"/>
      <c r="D114" s="10"/>
      <c r="E114" s="10"/>
      <c r="F114" s="10"/>
    </row>
    <row r="115" ht="15.75" customHeight="1">
      <c r="C115" s="10"/>
      <c r="D115" s="10"/>
      <c r="E115" s="10"/>
      <c r="F115" s="10"/>
    </row>
    <row r="116" ht="15.75" customHeight="1">
      <c r="C116" s="10"/>
      <c r="D116" s="10"/>
      <c r="E116" s="10"/>
      <c r="F116" s="10"/>
    </row>
    <row r="117" ht="15.75" customHeight="1">
      <c r="C117" s="10"/>
      <c r="D117" s="10"/>
      <c r="E117" s="10"/>
      <c r="F117" s="10"/>
    </row>
    <row r="118" ht="15.75" customHeight="1">
      <c r="C118" s="10"/>
      <c r="D118" s="10"/>
      <c r="E118" s="10"/>
      <c r="F118" s="10"/>
    </row>
    <row r="119" ht="15.75" customHeight="1">
      <c r="C119" s="10"/>
      <c r="D119" s="10"/>
      <c r="E119" s="10"/>
      <c r="F119" s="10"/>
    </row>
    <row r="120" ht="15.75" customHeight="1">
      <c r="C120" s="10"/>
      <c r="D120" s="10"/>
      <c r="E120" s="10"/>
      <c r="F120" s="10"/>
    </row>
    <row r="121" ht="15.75" customHeight="1">
      <c r="C121" s="10"/>
      <c r="D121" s="10"/>
      <c r="E121" s="10"/>
      <c r="F121" s="10"/>
    </row>
    <row r="122" ht="15.75" customHeight="1">
      <c r="C122" s="10"/>
      <c r="D122" s="10"/>
      <c r="E122" s="10"/>
      <c r="F122" s="10"/>
    </row>
    <row r="123" ht="15.75" customHeight="1">
      <c r="C123" s="10"/>
      <c r="D123" s="10"/>
      <c r="E123" s="10"/>
      <c r="F123" s="10"/>
    </row>
    <row r="124" ht="15.75" customHeight="1">
      <c r="C124" s="10"/>
      <c r="D124" s="10"/>
      <c r="E124" s="10"/>
      <c r="F124" s="10"/>
    </row>
    <row r="125" ht="15.75" customHeight="1">
      <c r="C125" s="10"/>
      <c r="D125" s="10"/>
      <c r="E125" s="10"/>
      <c r="F125" s="10"/>
    </row>
    <row r="126" ht="15.75" customHeight="1">
      <c r="C126" s="10"/>
      <c r="D126" s="10"/>
      <c r="E126" s="10"/>
      <c r="F126" s="10"/>
    </row>
    <row r="127" ht="15.75" customHeight="1">
      <c r="C127" s="10"/>
      <c r="D127" s="10"/>
      <c r="E127" s="10"/>
      <c r="F127" s="10"/>
    </row>
    <row r="128" ht="15.75" customHeight="1">
      <c r="C128" s="10"/>
      <c r="D128" s="10"/>
      <c r="E128" s="10"/>
      <c r="F128" s="10"/>
    </row>
    <row r="129" ht="15.75" customHeight="1">
      <c r="C129" s="10"/>
      <c r="D129" s="10"/>
      <c r="E129" s="10"/>
      <c r="F129" s="10"/>
    </row>
    <row r="130" ht="15.75" customHeight="1">
      <c r="C130" s="10"/>
      <c r="D130" s="10"/>
      <c r="E130" s="10"/>
      <c r="F130" s="10"/>
    </row>
    <row r="131" ht="15.75" customHeight="1">
      <c r="C131" s="10"/>
      <c r="D131" s="10"/>
      <c r="E131" s="10"/>
      <c r="F131" s="10"/>
    </row>
    <row r="132" ht="15.75" customHeight="1">
      <c r="C132" s="10"/>
      <c r="D132" s="10"/>
      <c r="E132" s="10"/>
      <c r="F132" s="10"/>
    </row>
    <row r="133" ht="15.75" customHeight="1">
      <c r="C133" s="10"/>
      <c r="D133" s="10"/>
      <c r="E133" s="10"/>
      <c r="F133" s="10"/>
    </row>
    <row r="134" ht="15.75" customHeight="1">
      <c r="C134" s="10"/>
      <c r="D134" s="10"/>
      <c r="E134" s="10"/>
      <c r="F134" s="10"/>
    </row>
    <row r="135" ht="15.75" customHeight="1">
      <c r="C135" s="10"/>
      <c r="D135" s="10"/>
      <c r="E135" s="10"/>
      <c r="F135" s="10"/>
    </row>
    <row r="136" ht="15.75" customHeight="1">
      <c r="C136" s="10"/>
      <c r="D136" s="10"/>
      <c r="E136" s="10"/>
      <c r="F136" s="10"/>
    </row>
    <row r="137" ht="15.75" customHeight="1">
      <c r="C137" s="10"/>
      <c r="D137" s="10"/>
      <c r="E137" s="10"/>
      <c r="F137" s="10"/>
    </row>
    <row r="138" ht="15.75" customHeight="1">
      <c r="C138" s="10"/>
      <c r="D138" s="10"/>
      <c r="E138" s="10"/>
      <c r="F138" s="10"/>
    </row>
    <row r="139" ht="15.75" customHeight="1">
      <c r="C139" s="10"/>
      <c r="D139" s="10"/>
      <c r="E139" s="10"/>
      <c r="F139" s="10"/>
    </row>
    <row r="140" ht="15.75" customHeight="1">
      <c r="C140" s="10"/>
      <c r="D140" s="10"/>
      <c r="E140" s="10"/>
      <c r="F140" s="10"/>
    </row>
    <row r="141" ht="15.75" customHeight="1">
      <c r="C141" s="10"/>
      <c r="D141" s="10"/>
      <c r="E141" s="10"/>
      <c r="F141" s="10"/>
    </row>
    <row r="142" ht="15.75" customHeight="1">
      <c r="C142" s="10"/>
      <c r="D142" s="10"/>
      <c r="E142" s="10"/>
      <c r="F142" s="10"/>
    </row>
    <row r="143" ht="15.75" customHeight="1">
      <c r="C143" s="10"/>
      <c r="D143" s="10"/>
      <c r="E143" s="10"/>
      <c r="F143" s="10"/>
    </row>
    <row r="144" ht="15.75" customHeight="1">
      <c r="C144" s="10"/>
      <c r="D144" s="10"/>
      <c r="E144" s="10"/>
      <c r="F144" s="10"/>
    </row>
    <row r="145" ht="15.75" customHeight="1">
      <c r="C145" s="10"/>
      <c r="D145" s="10"/>
      <c r="E145" s="10"/>
      <c r="F145" s="10"/>
    </row>
    <row r="146" ht="15.75" customHeight="1">
      <c r="C146" s="10"/>
      <c r="D146" s="10"/>
      <c r="E146" s="10"/>
      <c r="F146" s="10"/>
    </row>
    <row r="147" ht="15.75" customHeight="1">
      <c r="C147" s="10"/>
      <c r="D147" s="10"/>
      <c r="E147" s="10"/>
      <c r="F147" s="10"/>
    </row>
    <row r="148" ht="15.75" customHeight="1">
      <c r="C148" s="10"/>
      <c r="D148" s="10"/>
      <c r="E148" s="10"/>
      <c r="F148" s="10"/>
    </row>
    <row r="149" ht="15.75" customHeight="1">
      <c r="C149" s="10"/>
      <c r="D149" s="10"/>
      <c r="E149" s="10"/>
      <c r="F149" s="10"/>
    </row>
    <row r="150" ht="15.75" customHeight="1">
      <c r="C150" s="10"/>
      <c r="D150" s="10"/>
      <c r="E150" s="10"/>
      <c r="F150" s="10"/>
    </row>
    <row r="151" ht="15.75" customHeight="1">
      <c r="C151" s="10"/>
      <c r="D151" s="10"/>
      <c r="E151" s="10"/>
      <c r="F151" s="10"/>
    </row>
    <row r="152" ht="15.75" customHeight="1">
      <c r="C152" s="10"/>
      <c r="D152" s="10"/>
      <c r="E152" s="10"/>
      <c r="F152" s="10"/>
    </row>
    <row r="153" ht="15.75" customHeight="1">
      <c r="C153" s="10"/>
      <c r="D153" s="10"/>
      <c r="E153" s="10"/>
      <c r="F153" s="10"/>
    </row>
    <row r="154" ht="15.75" customHeight="1">
      <c r="C154" s="10"/>
      <c r="D154" s="10"/>
      <c r="E154" s="10"/>
      <c r="F154" s="10"/>
    </row>
    <row r="155" ht="15.75" customHeight="1">
      <c r="C155" s="10"/>
      <c r="D155" s="10"/>
      <c r="E155" s="10"/>
      <c r="F155" s="10"/>
    </row>
    <row r="156" ht="15.75" customHeight="1">
      <c r="C156" s="10"/>
      <c r="D156" s="10"/>
      <c r="E156" s="10"/>
      <c r="F156" s="10"/>
    </row>
    <row r="157" ht="15.75" customHeight="1">
      <c r="C157" s="10"/>
      <c r="D157" s="10"/>
      <c r="E157" s="10"/>
      <c r="F157" s="10"/>
    </row>
    <row r="158" ht="15.75" customHeight="1">
      <c r="C158" s="10"/>
      <c r="D158" s="10"/>
      <c r="E158" s="10"/>
      <c r="F158" s="10"/>
    </row>
    <row r="159" ht="15.75" customHeight="1">
      <c r="C159" s="10"/>
      <c r="D159" s="10"/>
      <c r="E159" s="10"/>
      <c r="F159" s="10"/>
    </row>
    <row r="160" ht="15.75" customHeight="1">
      <c r="C160" s="10"/>
      <c r="D160" s="10"/>
      <c r="E160" s="10"/>
      <c r="F160" s="10"/>
    </row>
    <row r="161" ht="15.75" customHeight="1">
      <c r="C161" s="10"/>
      <c r="D161" s="10"/>
      <c r="E161" s="10"/>
      <c r="F161" s="10"/>
    </row>
    <row r="162" ht="15.75" customHeight="1">
      <c r="C162" s="10"/>
      <c r="D162" s="10"/>
      <c r="E162" s="10"/>
      <c r="F162" s="10"/>
    </row>
    <row r="163" ht="15.75" customHeight="1">
      <c r="C163" s="10"/>
      <c r="D163" s="10"/>
      <c r="E163" s="10"/>
      <c r="F163" s="10"/>
    </row>
    <row r="164" ht="15.75" customHeight="1">
      <c r="C164" s="10"/>
      <c r="D164" s="10"/>
      <c r="E164" s="10"/>
      <c r="F164" s="10"/>
    </row>
    <row r="165" ht="15.75" customHeight="1">
      <c r="C165" s="10"/>
      <c r="D165" s="10"/>
      <c r="E165" s="10"/>
      <c r="F165" s="10"/>
    </row>
    <row r="166" ht="15.75" customHeight="1">
      <c r="C166" s="10"/>
      <c r="D166" s="10"/>
      <c r="E166" s="10"/>
      <c r="F166" s="10"/>
    </row>
    <row r="167" ht="15.75" customHeight="1">
      <c r="C167" s="10"/>
      <c r="D167" s="10"/>
      <c r="E167" s="10"/>
      <c r="F167" s="10"/>
    </row>
    <row r="168" ht="15.75" customHeight="1">
      <c r="C168" s="10"/>
      <c r="D168" s="10"/>
      <c r="E168" s="10"/>
      <c r="F168" s="10"/>
    </row>
    <row r="169" ht="15.75" customHeight="1">
      <c r="C169" s="10"/>
      <c r="D169" s="10"/>
      <c r="E169" s="10"/>
      <c r="F169" s="10"/>
    </row>
    <row r="170" ht="15.75" customHeight="1">
      <c r="C170" s="10"/>
      <c r="D170" s="10"/>
      <c r="E170" s="10"/>
      <c r="F170" s="10"/>
    </row>
    <row r="171" ht="15.75" customHeight="1">
      <c r="C171" s="10"/>
      <c r="D171" s="10"/>
      <c r="E171" s="10"/>
      <c r="F171" s="10"/>
    </row>
    <row r="172" ht="15.75" customHeight="1">
      <c r="C172" s="10"/>
      <c r="D172" s="10"/>
      <c r="E172" s="10"/>
      <c r="F172" s="10"/>
    </row>
    <row r="173" ht="15.75" customHeight="1">
      <c r="C173" s="10"/>
      <c r="D173" s="10"/>
      <c r="E173" s="10"/>
      <c r="F173" s="10"/>
    </row>
    <row r="174" ht="15.75" customHeight="1">
      <c r="C174" s="10"/>
      <c r="D174" s="10"/>
      <c r="E174" s="10"/>
      <c r="F174" s="10"/>
    </row>
    <row r="175" ht="15.75" customHeight="1">
      <c r="C175" s="10"/>
      <c r="D175" s="10"/>
      <c r="E175" s="10"/>
      <c r="F175" s="10"/>
    </row>
    <row r="176" ht="15.75" customHeight="1">
      <c r="C176" s="10"/>
      <c r="D176" s="10"/>
      <c r="E176" s="10"/>
      <c r="F176" s="10"/>
    </row>
    <row r="177" ht="15.75" customHeight="1">
      <c r="C177" s="10"/>
      <c r="D177" s="10"/>
      <c r="E177" s="10"/>
      <c r="F177" s="10"/>
    </row>
    <row r="178" ht="15.75" customHeight="1">
      <c r="C178" s="10"/>
      <c r="D178" s="10"/>
      <c r="E178" s="10"/>
      <c r="F178" s="10"/>
    </row>
    <row r="179" ht="15.75" customHeight="1">
      <c r="C179" s="10"/>
      <c r="D179" s="10"/>
      <c r="E179" s="10"/>
      <c r="F179" s="10"/>
    </row>
    <row r="180" ht="15.75" customHeight="1">
      <c r="C180" s="10"/>
      <c r="D180" s="10"/>
      <c r="E180" s="10"/>
      <c r="F180" s="10"/>
    </row>
    <row r="181" ht="15.75" customHeight="1">
      <c r="C181" s="10"/>
      <c r="D181" s="10"/>
      <c r="E181" s="10"/>
      <c r="F181" s="10"/>
    </row>
    <row r="182" ht="15.75" customHeight="1">
      <c r="C182" s="10"/>
      <c r="D182" s="10"/>
      <c r="E182" s="10"/>
      <c r="F182" s="10"/>
    </row>
    <row r="183" ht="15.75" customHeight="1">
      <c r="C183" s="10"/>
      <c r="D183" s="10"/>
      <c r="E183" s="10"/>
      <c r="F183" s="10"/>
    </row>
    <row r="184" ht="15.75" customHeight="1">
      <c r="C184" s="10"/>
      <c r="D184" s="10"/>
      <c r="E184" s="10"/>
      <c r="F184" s="10"/>
    </row>
    <row r="185" ht="15.75" customHeight="1">
      <c r="C185" s="10"/>
      <c r="D185" s="10"/>
      <c r="E185" s="10"/>
      <c r="F185" s="10"/>
    </row>
    <row r="186" ht="15.75" customHeight="1">
      <c r="C186" s="10"/>
      <c r="D186" s="10"/>
      <c r="E186" s="10"/>
      <c r="F186" s="10"/>
    </row>
    <row r="187" ht="15.75" customHeight="1">
      <c r="C187" s="10"/>
      <c r="D187" s="10"/>
      <c r="E187" s="10"/>
      <c r="F187" s="10"/>
    </row>
    <row r="188" ht="15.75" customHeight="1">
      <c r="C188" s="10"/>
      <c r="D188" s="10"/>
      <c r="E188" s="10"/>
      <c r="F188" s="10"/>
    </row>
    <row r="189" ht="15.75" customHeight="1">
      <c r="C189" s="10"/>
      <c r="D189" s="10"/>
      <c r="E189" s="10"/>
      <c r="F189" s="10"/>
    </row>
    <row r="190" ht="15.75" customHeight="1">
      <c r="C190" s="10"/>
      <c r="D190" s="10"/>
      <c r="E190" s="10"/>
      <c r="F190" s="10"/>
    </row>
    <row r="191" ht="15.75" customHeight="1">
      <c r="C191" s="10"/>
      <c r="D191" s="10"/>
      <c r="E191" s="10"/>
      <c r="F191" s="10"/>
    </row>
    <row r="192" ht="15.75" customHeight="1">
      <c r="C192" s="10"/>
      <c r="D192" s="10"/>
      <c r="E192" s="10"/>
      <c r="F192" s="10"/>
    </row>
    <row r="193" ht="15.75" customHeight="1">
      <c r="C193" s="10"/>
      <c r="D193" s="10"/>
      <c r="E193" s="10"/>
      <c r="F193" s="10"/>
    </row>
    <row r="194" ht="15.75" customHeight="1">
      <c r="C194" s="10"/>
      <c r="D194" s="10"/>
      <c r="E194" s="10"/>
      <c r="F194" s="10"/>
    </row>
    <row r="195" ht="15.75" customHeight="1">
      <c r="C195" s="10"/>
      <c r="D195" s="10"/>
      <c r="E195" s="10"/>
      <c r="F195" s="10"/>
    </row>
    <row r="196" ht="15.75" customHeight="1">
      <c r="C196" s="10"/>
      <c r="D196" s="10"/>
      <c r="E196" s="10"/>
      <c r="F196" s="10"/>
    </row>
    <row r="197" ht="15.75" customHeight="1">
      <c r="C197" s="10"/>
      <c r="D197" s="10"/>
      <c r="E197" s="10"/>
      <c r="F197" s="10"/>
    </row>
    <row r="198" ht="15.75" customHeight="1">
      <c r="C198" s="10"/>
      <c r="D198" s="10"/>
      <c r="E198" s="10"/>
      <c r="F198" s="10"/>
    </row>
    <row r="199" ht="15.75" customHeight="1">
      <c r="C199" s="10"/>
      <c r="D199" s="10"/>
      <c r="E199" s="10"/>
      <c r="F199" s="10"/>
    </row>
    <row r="200" ht="15.75" customHeight="1">
      <c r="C200" s="10"/>
      <c r="D200" s="10"/>
      <c r="E200" s="10"/>
      <c r="F200" s="10"/>
    </row>
    <row r="201" ht="15.75" customHeight="1">
      <c r="C201" s="10"/>
      <c r="D201" s="10"/>
      <c r="E201" s="10"/>
      <c r="F201" s="10"/>
    </row>
    <row r="202" ht="15.75" customHeight="1">
      <c r="C202" s="10"/>
      <c r="D202" s="10"/>
      <c r="E202" s="10"/>
      <c r="F202" s="10"/>
    </row>
    <row r="203" ht="15.75" customHeight="1">
      <c r="C203" s="10"/>
      <c r="D203" s="10"/>
      <c r="E203" s="10"/>
      <c r="F203" s="10"/>
    </row>
    <row r="204" ht="15.75" customHeight="1">
      <c r="C204" s="10"/>
      <c r="D204" s="10"/>
      <c r="E204" s="10"/>
      <c r="F204" s="10"/>
    </row>
    <row r="205" ht="15.75" customHeight="1">
      <c r="C205" s="10"/>
      <c r="D205" s="10"/>
      <c r="E205" s="10"/>
      <c r="F205" s="10"/>
    </row>
    <row r="206" ht="15.75" customHeight="1">
      <c r="C206" s="10"/>
      <c r="D206" s="10"/>
      <c r="E206" s="10"/>
      <c r="F206" s="10"/>
    </row>
    <row r="207" ht="15.75" customHeight="1">
      <c r="C207" s="10"/>
      <c r="D207" s="10"/>
      <c r="E207" s="10"/>
      <c r="F207" s="10"/>
    </row>
    <row r="208" ht="15.75" customHeight="1">
      <c r="C208" s="10"/>
      <c r="D208" s="10"/>
      <c r="E208" s="10"/>
      <c r="F208" s="10"/>
    </row>
    <row r="209" ht="15.75" customHeight="1">
      <c r="C209" s="10"/>
      <c r="D209" s="10"/>
      <c r="E209" s="10"/>
      <c r="F209" s="10"/>
    </row>
    <row r="210" ht="15.75" customHeight="1">
      <c r="C210" s="10"/>
      <c r="D210" s="10"/>
      <c r="E210" s="10"/>
      <c r="F210" s="10"/>
    </row>
    <row r="211" ht="15.75" customHeight="1">
      <c r="C211" s="10"/>
      <c r="D211" s="10"/>
      <c r="E211" s="10"/>
      <c r="F211" s="10"/>
    </row>
    <row r="212" ht="15.75" customHeight="1">
      <c r="C212" s="10"/>
      <c r="D212" s="10"/>
      <c r="E212" s="10"/>
      <c r="F212" s="10"/>
    </row>
    <row r="213" ht="15.75" customHeight="1">
      <c r="C213" s="10"/>
      <c r="D213" s="10"/>
      <c r="E213" s="10"/>
      <c r="F213" s="10"/>
    </row>
    <row r="214" ht="15.75" customHeight="1">
      <c r="C214" s="10"/>
      <c r="D214" s="10"/>
      <c r="E214" s="10"/>
      <c r="F214" s="10"/>
    </row>
    <row r="215" ht="15.75" customHeight="1">
      <c r="C215" s="10"/>
      <c r="D215" s="10"/>
      <c r="E215" s="10"/>
      <c r="F215" s="10"/>
    </row>
    <row r="216" ht="15.75" customHeight="1">
      <c r="C216" s="10"/>
      <c r="D216" s="10"/>
      <c r="E216" s="10"/>
      <c r="F216" s="10"/>
    </row>
    <row r="217" ht="15.75" customHeight="1">
      <c r="C217" s="10"/>
      <c r="D217" s="10"/>
      <c r="E217" s="10"/>
      <c r="F217" s="10"/>
    </row>
    <row r="218" ht="15.75" customHeight="1">
      <c r="C218" s="10"/>
      <c r="D218" s="10"/>
      <c r="E218" s="10"/>
      <c r="F218" s="10"/>
    </row>
    <row r="219" ht="15.75" customHeight="1">
      <c r="C219" s="10"/>
      <c r="D219" s="10"/>
      <c r="E219" s="10"/>
      <c r="F219" s="10"/>
    </row>
    <row r="220" ht="15.75" customHeight="1">
      <c r="C220" s="10"/>
      <c r="D220" s="10"/>
      <c r="E220" s="10"/>
      <c r="F220" s="10"/>
    </row>
    <row r="221" ht="15.75" customHeight="1">
      <c r="C221" s="10"/>
      <c r="D221" s="10"/>
      <c r="E221" s="10"/>
      <c r="F221" s="10"/>
    </row>
    <row r="222" ht="15.75" customHeight="1">
      <c r="C222" s="10"/>
      <c r="D222" s="10"/>
      <c r="E222" s="10"/>
      <c r="F222" s="10"/>
    </row>
    <row r="223" ht="15.75" customHeight="1">
      <c r="C223" s="10"/>
      <c r="D223" s="10"/>
      <c r="E223" s="10"/>
      <c r="F223" s="10"/>
    </row>
    <row r="224" ht="15.75" customHeight="1">
      <c r="C224" s="10"/>
      <c r="D224" s="10"/>
      <c r="E224" s="10"/>
      <c r="F224" s="10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1">
    <mergeCell ref="C9:D9"/>
    <mergeCell ref="E9:E10"/>
    <mergeCell ref="F28:I28"/>
    <mergeCell ref="C33:F33"/>
    <mergeCell ref="B1:C1"/>
    <mergeCell ref="H2:I2"/>
    <mergeCell ref="B3:E3"/>
    <mergeCell ref="B4:E4"/>
    <mergeCell ref="B5:E5"/>
    <mergeCell ref="B6:E6"/>
    <mergeCell ref="B8:E8"/>
  </mergeCells>
  <hyperlinks>
    <hyperlink r:id="rId1" ref="D1"/>
    <hyperlink r:id="rId2" ref="B4"/>
    <hyperlink r:id="rId3" ref="B6"/>
  </hyperlinks>
  <printOptions/>
  <pageMargins bottom="0.75" footer="0.0" header="0.0" left="0.7" right="0.7" top="0.75"/>
  <pageSetup orientation="portrait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13.5"/>
    <col customWidth="1" min="3" max="3" width="58.38"/>
    <col customWidth="1" min="4" max="4" width="11.88"/>
    <col customWidth="1" min="5" max="5" width="19.0"/>
    <col customWidth="1" min="6" max="6" width="14.0"/>
    <col customWidth="1" min="7" max="26" width="9.38"/>
  </cols>
  <sheetData>
    <row r="1">
      <c r="C1" s="67" t="s">
        <v>0</v>
      </c>
      <c r="D1" s="68" t="s">
        <v>1</v>
      </c>
    </row>
    <row r="2">
      <c r="B2" s="69" t="s">
        <v>55</v>
      </c>
      <c r="C2" s="70">
        <v>36308.0</v>
      </c>
    </row>
    <row r="3">
      <c r="A3" s="50"/>
      <c r="B3" s="71" t="s">
        <v>56</v>
      </c>
      <c r="C3" s="71" t="s">
        <v>57</v>
      </c>
      <c r="D3" s="72" t="s">
        <v>58</v>
      </c>
      <c r="E3" s="72" t="s">
        <v>59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>
      <c r="A4" s="50"/>
      <c r="B4" s="73">
        <v>6000.0</v>
      </c>
      <c r="C4" s="74">
        <f t="shared" ref="C4:C7" si="1">+$C$2*B4</f>
        <v>217848000</v>
      </c>
      <c r="D4" s="75">
        <f t="shared" ref="D4:D6" si="2">+B4/6</f>
        <v>1000</v>
      </c>
      <c r="E4" s="74">
        <f t="shared" ref="E4:E7" si="3">+$C$2*D4</f>
        <v>36308000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>
      <c r="A5" s="50"/>
      <c r="B5" s="73">
        <v>15000.0</v>
      </c>
      <c r="C5" s="74">
        <f t="shared" si="1"/>
        <v>544620000</v>
      </c>
      <c r="D5" s="75">
        <f t="shared" si="2"/>
        <v>2500</v>
      </c>
      <c r="E5" s="74">
        <f t="shared" si="3"/>
        <v>90770000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>
      <c r="A6" s="50"/>
      <c r="B6" s="73">
        <v>30000.0</v>
      </c>
      <c r="C6" s="74">
        <f t="shared" si="1"/>
        <v>1089240000</v>
      </c>
      <c r="D6" s="75">
        <f t="shared" si="2"/>
        <v>5000</v>
      </c>
      <c r="E6" s="74">
        <f t="shared" si="3"/>
        <v>181540000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>
      <c r="A7" s="50"/>
      <c r="B7" s="76">
        <v>80000.0</v>
      </c>
      <c r="C7" s="74">
        <f t="shared" si="1"/>
        <v>2904640000</v>
      </c>
      <c r="D7" s="75">
        <v>13334.0</v>
      </c>
      <c r="E7" s="74">
        <f t="shared" si="3"/>
        <v>484130872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>
      <c r="A9" s="50"/>
      <c r="B9" s="71" t="s">
        <v>60</v>
      </c>
      <c r="C9" s="77" t="s">
        <v>61</v>
      </c>
      <c r="D9" s="78" t="s">
        <v>62</v>
      </c>
      <c r="E9" s="78" t="s">
        <v>63</v>
      </c>
      <c r="F9" s="78" t="s">
        <v>64</v>
      </c>
      <c r="G9" s="79" t="s">
        <v>65</v>
      </c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>
      <c r="A10" s="50"/>
      <c r="B10" s="80" t="s">
        <v>47</v>
      </c>
      <c r="C10" s="81" t="s">
        <v>66</v>
      </c>
      <c r="D10" s="82">
        <v>0.02</v>
      </c>
      <c r="E10" s="82">
        <v>0.028</v>
      </c>
      <c r="F10" s="83">
        <v>0.081</v>
      </c>
      <c r="G10" s="84">
        <v>0.116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>
      <c r="A11" s="50"/>
      <c r="B11" s="80" t="s">
        <v>49</v>
      </c>
      <c r="C11" s="81" t="s">
        <v>67</v>
      </c>
      <c r="D11" s="82">
        <v>0.018</v>
      </c>
      <c r="E11" s="82">
        <v>0.022</v>
      </c>
      <c r="F11" s="82">
        <v>0.039</v>
      </c>
      <c r="G11" s="85">
        <v>0.054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>
      <c r="A12" s="50"/>
      <c r="B12" s="80" t="s">
        <v>51</v>
      </c>
      <c r="C12" s="81" t="s">
        <v>52</v>
      </c>
      <c r="D12" s="82">
        <v>0.059</v>
      </c>
      <c r="E12" s="82">
        <v>0.073</v>
      </c>
      <c r="F12" s="83">
        <v>0.12</v>
      </c>
      <c r="G12" s="84">
        <v>0.145</v>
      </c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>
      <c r="A13" s="50"/>
      <c r="B13" s="86" t="s">
        <v>53</v>
      </c>
      <c r="C13" s="87" t="s">
        <v>68</v>
      </c>
      <c r="D13" s="88">
        <v>0.034</v>
      </c>
      <c r="E13" s="88">
        <v>0.038</v>
      </c>
      <c r="F13" s="88">
        <v>0.055</v>
      </c>
      <c r="G13" s="89">
        <v>0.07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D1"/>
  </hyperlinks>
  <printOptions/>
  <pageMargins bottom="0.75" footer="0.0" header="0.0" left="0.7" right="0.7" top="0.75"/>
  <pageSetup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2.0"/>
    <col customWidth="1" min="3" max="3" width="38.5"/>
    <col customWidth="1" min="4" max="6" width="13.25"/>
    <col customWidth="1" min="7" max="7" width="14.88"/>
    <col customWidth="1" min="8" max="8" width="9.38"/>
    <col customWidth="1" min="9" max="9" width="12.38"/>
    <col customWidth="1" min="10" max="26" width="9.38"/>
  </cols>
  <sheetData>
    <row r="4">
      <c r="C4" s="90" t="s">
        <v>66</v>
      </c>
      <c r="I4" s="69" t="s">
        <v>69</v>
      </c>
    </row>
    <row r="5">
      <c r="C5" s="91"/>
    </row>
    <row r="6">
      <c r="C6" s="92" t="s">
        <v>70</v>
      </c>
      <c r="D6" s="93">
        <v>0.02</v>
      </c>
      <c r="E6" s="93">
        <v>0.028</v>
      </c>
      <c r="F6" s="93">
        <v>0.081</v>
      </c>
      <c r="G6" s="93">
        <v>0.116</v>
      </c>
    </row>
    <row r="7">
      <c r="C7" s="94" t="s">
        <v>71</v>
      </c>
      <c r="D7" s="94" t="s">
        <v>72</v>
      </c>
      <c r="E7" s="94" t="s">
        <v>73</v>
      </c>
      <c r="F7" s="94" t="s">
        <v>74</v>
      </c>
      <c r="G7" s="94" t="s">
        <v>75</v>
      </c>
      <c r="I7" s="69" t="s">
        <v>76</v>
      </c>
    </row>
    <row r="8">
      <c r="C8" s="94" t="s">
        <v>77</v>
      </c>
      <c r="D8" s="94">
        <v>2.0</v>
      </c>
      <c r="E8" s="94">
        <v>4.0</v>
      </c>
      <c r="F8" s="94">
        <v>8.0</v>
      </c>
      <c r="G8" s="94">
        <v>16.0</v>
      </c>
      <c r="I8" s="69" t="s">
        <v>78</v>
      </c>
    </row>
    <row r="9">
      <c r="B9" s="95" t="s">
        <v>79</v>
      </c>
      <c r="C9" s="69" t="s">
        <v>80</v>
      </c>
      <c r="D9" s="70">
        <v>2.1E8</v>
      </c>
      <c r="E9" s="70">
        <v>5.4E8</v>
      </c>
      <c r="F9" s="70">
        <v>1.089E9</v>
      </c>
      <c r="G9" s="70">
        <v>2.904E9</v>
      </c>
      <c r="I9" s="69" t="s">
        <v>81</v>
      </c>
    </row>
    <row r="10">
      <c r="B10" s="95"/>
      <c r="C10" s="69" t="s">
        <v>82</v>
      </c>
      <c r="D10" s="70">
        <f t="shared" ref="D10:G10" si="1">+D9*50%</f>
        <v>105000000</v>
      </c>
      <c r="E10" s="70">
        <f t="shared" si="1"/>
        <v>270000000</v>
      </c>
      <c r="F10" s="70">
        <f t="shared" si="1"/>
        <v>544500000</v>
      </c>
      <c r="G10" s="70">
        <f t="shared" si="1"/>
        <v>1452000000</v>
      </c>
      <c r="I10" s="69" t="s">
        <v>83</v>
      </c>
    </row>
    <row r="11">
      <c r="B11" s="95"/>
      <c r="C11" s="96" t="s">
        <v>84</v>
      </c>
      <c r="D11" s="97">
        <f t="shared" ref="D11:G11" si="2">+D9-D10</f>
        <v>105000000</v>
      </c>
      <c r="E11" s="97">
        <f t="shared" si="2"/>
        <v>270000000</v>
      </c>
      <c r="F11" s="97">
        <f t="shared" si="2"/>
        <v>544500000</v>
      </c>
      <c r="G11" s="97">
        <f t="shared" si="2"/>
        <v>1452000000</v>
      </c>
    </row>
    <row r="12">
      <c r="B12" s="95"/>
      <c r="C12" s="69" t="s">
        <v>85</v>
      </c>
      <c r="D12" s="70">
        <f t="shared" ref="D12:G12" si="3">+D9*20%</f>
        <v>42000000</v>
      </c>
      <c r="E12" s="70">
        <f t="shared" si="3"/>
        <v>108000000</v>
      </c>
      <c r="F12" s="70">
        <f t="shared" si="3"/>
        <v>217800000</v>
      </c>
      <c r="G12" s="70">
        <f t="shared" si="3"/>
        <v>580800000</v>
      </c>
    </row>
    <row r="13">
      <c r="B13" s="95" t="s">
        <v>86</v>
      </c>
      <c r="C13" s="69" t="s">
        <v>87</v>
      </c>
      <c r="D13" s="70">
        <f t="shared" ref="D13:G13" si="4">+D9*1%</f>
        <v>2100000</v>
      </c>
      <c r="E13" s="70">
        <f t="shared" si="4"/>
        <v>5400000</v>
      </c>
      <c r="F13" s="70">
        <f t="shared" si="4"/>
        <v>10890000</v>
      </c>
      <c r="G13" s="70">
        <f t="shared" si="4"/>
        <v>29040000</v>
      </c>
    </row>
    <row r="14">
      <c r="B14" s="95" t="s">
        <v>88</v>
      </c>
      <c r="C14" s="69" t="s">
        <v>89</v>
      </c>
      <c r="D14" s="70">
        <f t="shared" ref="D14:G14" si="5">+D8*1000000*12%*12</f>
        <v>2880000</v>
      </c>
      <c r="E14" s="70">
        <f t="shared" si="5"/>
        <v>5760000</v>
      </c>
      <c r="F14" s="70">
        <f t="shared" si="5"/>
        <v>11520000</v>
      </c>
      <c r="G14" s="70">
        <f t="shared" si="5"/>
        <v>23040000</v>
      </c>
      <c r="I14" s="98"/>
    </row>
    <row r="15">
      <c r="B15" s="95" t="s">
        <v>90</v>
      </c>
      <c r="C15" s="69" t="s">
        <v>91</v>
      </c>
      <c r="D15" s="70">
        <f t="shared" ref="D15:G15" si="6">+D9*0.4%</f>
        <v>840000</v>
      </c>
      <c r="E15" s="70">
        <f t="shared" si="6"/>
        <v>2160000</v>
      </c>
      <c r="F15" s="70">
        <f t="shared" si="6"/>
        <v>4356000</v>
      </c>
      <c r="G15" s="70">
        <f t="shared" si="6"/>
        <v>11616000</v>
      </c>
    </row>
    <row r="16">
      <c r="B16" s="95"/>
      <c r="C16" s="96" t="s">
        <v>92</v>
      </c>
      <c r="D16" s="97">
        <f t="shared" ref="D16:G16" si="7">+D12+D13+D14+D15</f>
        <v>47820000</v>
      </c>
      <c r="E16" s="97">
        <f t="shared" si="7"/>
        <v>121320000</v>
      </c>
      <c r="F16" s="97">
        <f t="shared" si="7"/>
        <v>244566000</v>
      </c>
      <c r="G16" s="97">
        <f t="shared" si="7"/>
        <v>644496000</v>
      </c>
    </row>
    <row r="17">
      <c r="B17" s="95"/>
      <c r="C17" s="96" t="s">
        <v>93</v>
      </c>
      <c r="D17" s="97">
        <f t="shared" ref="D17:G17" si="8">+D11-D16</f>
        <v>57180000</v>
      </c>
      <c r="E17" s="97">
        <f t="shared" si="8"/>
        <v>148680000</v>
      </c>
      <c r="F17" s="97">
        <f t="shared" si="8"/>
        <v>299934000</v>
      </c>
      <c r="G17" s="97">
        <f t="shared" si="8"/>
        <v>807504000</v>
      </c>
    </row>
    <row r="18">
      <c r="B18" s="95" t="s">
        <v>94</v>
      </c>
      <c r="C18" s="69" t="s">
        <v>95</v>
      </c>
      <c r="D18" s="70">
        <f t="shared" ref="D18:G18" si="9">+D17*31%</f>
        <v>17725800</v>
      </c>
      <c r="E18" s="70">
        <f t="shared" si="9"/>
        <v>46090800</v>
      </c>
      <c r="F18" s="70">
        <f t="shared" si="9"/>
        <v>92979540</v>
      </c>
      <c r="G18" s="70">
        <f t="shared" si="9"/>
        <v>250326240</v>
      </c>
    </row>
    <row r="19">
      <c r="C19" s="99" t="s">
        <v>96</v>
      </c>
      <c r="D19" s="100">
        <f t="shared" ref="D19:G19" si="10">+D17-D18</f>
        <v>39454200</v>
      </c>
      <c r="E19" s="100">
        <f t="shared" si="10"/>
        <v>102589200</v>
      </c>
      <c r="F19" s="100">
        <f t="shared" si="10"/>
        <v>206954460</v>
      </c>
      <c r="G19" s="100">
        <f t="shared" si="10"/>
        <v>557177760</v>
      </c>
    </row>
    <row r="21" ht="15.75" customHeight="1">
      <c r="C21" s="101" t="s">
        <v>97</v>
      </c>
      <c r="D21" s="102">
        <f t="shared" ref="D21:G21" si="11">+(D18+D15+D14+D13)/D9</f>
        <v>0.1121228571</v>
      </c>
      <c r="E21" s="102">
        <f t="shared" si="11"/>
        <v>0.11002</v>
      </c>
      <c r="F21" s="103">
        <f t="shared" si="11"/>
        <v>0.1099591736</v>
      </c>
      <c r="G21" s="104">
        <f t="shared" si="11"/>
        <v>0.1081343802</v>
      </c>
    </row>
    <row r="22" ht="15.75" customHeight="1">
      <c r="C22" s="105" t="s">
        <v>98</v>
      </c>
      <c r="D22" s="106">
        <v>0.02</v>
      </c>
      <c r="E22" s="106">
        <v>0.028</v>
      </c>
      <c r="F22" s="107">
        <v>0.081</v>
      </c>
      <c r="G22" s="108">
        <v>0.116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2.0"/>
    <col customWidth="1" min="3" max="3" width="38.5"/>
    <col customWidth="1" min="4" max="6" width="13.25"/>
    <col customWidth="1" min="7" max="7" width="14.88"/>
    <col customWidth="1" min="8" max="8" width="9.38"/>
    <col customWidth="1" min="9" max="9" width="12.38"/>
    <col customWidth="1" min="10" max="26" width="9.38"/>
  </cols>
  <sheetData>
    <row r="4" ht="96.0" customHeight="1">
      <c r="C4" s="109" t="s">
        <v>67</v>
      </c>
      <c r="D4" s="110"/>
      <c r="E4" s="110"/>
      <c r="F4" s="110"/>
      <c r="G4" s="111"/>
    </row>
    <row r="5">
      <c r="C5" s="91"/>
    </row>
    <row r="6">
      <c r="C6" s="92" t="s">
        <v>70</v>
      </c>
      <c r="D6" s="82">
        <v>0.018</v>
      </c>
      <c r="E6" s="82">
        <v>0.022</v>
      </c>
      <c r="F6" s="82">
        <v>0.039</v>
      </c>
      <c r="G6" s="85">
        <v>0.054</v>
      </c>
    </row>
    <row r="7">
      <c r="C7" s="94" t="s">
        <v>71</v>
      </c>
      <c r="D7" s="94" t="s">
        <v>72</v>
      </c>
      <c r="E7" s="94" t="s">
        <v>73</v>
      </c>
      <c r="F7" s="94" t="s">
        <v>74</v>
      </c>
      <c r="G7" s="94" t="s">
        <v>75</v>
      </c>
    </row>
    <row r="8">
      <c r="C8" s="94" t="s">
        <v>77</v>
      </c>
      <c r="D8" s="94">
        <v>2.0</v>
      </c>
      <c r="E8" s="94">
        <v>4.0</v>
      </c>
      <c r="F8" s="94">
        <v>8.0</v>
      </c>
      <c r="G8" s="94">
        <v>16.0</v>
      </c>
    </row>
    <row r="9">
      <c r="B9" s="92" t="s">
        <v>79</v>
      </c>
      <c r="C9" s="69" t="s">
        <v>80</v>
      </c>
      <c r="D9" s="70">
        <v>2.1E8</v>
      </c>
      <c r="E9" s="70">
        <v>5.4E8</v>
      </c>
      <c r="F9" s="70">
        <v>1.089E9</v>
      </c>
      <c r="G9" s="70">
        <v>2.904E9</v>
      </c>
      <c r="I9" s="69" t="s">
        <v>69</v>
      </c>
    </row>
    <row r="10">
      <c r="B10" s="92"/>
      <c r="C10" s="69" t="s">
        <v>99</v>
      </c>
      <c r="D10" s="70">
        <f t="shared" ref="D10:G10" si="1">+D9*70%</f>
        <v>147000000</v>
      </c>
      <c r="E10" s="70">
        <f t="shared" si="1"/>
        <v>378000000</v>
      </c>
      <c r="F10" s="70">
        <f t="shared" si="1"/>
        <v>762300000</v>
      </c>
      <c r="G10" s="70">
        <f t="shared" si="1"/>
        <v>2032800000</v>
      </c>
    </row>
    <row r="11">
      <c r="B11" s="92"/>
      <c r="C11" s="96" t="s">
        <v>84</v>
      </c>
      <c r="D11" s="97">
        <f t="shared" ref="D11:G11" si="2">+D9-D10</f>
        <v>63000000</v>
      </c>
      <c r="E11" s="97">
        <f t="shared" si="2"/>
        <v>162000000</v>
      </c>
      <c r="F11" s="97">
        <f t="shared" si="2"/>
        <v>326700000</v>
      </c>
      <c r="G11" s="97">
        <f t="shared" si="2"/>
        <v>871200000</v>
      </c>
    </row>
    <row r="12">
      <c r="B12" s="92"/>
      <c r="C12" s="69" t="s">
        <v>100</v>
      </c>
      <c r="D12" s="70">
        <f t="shared" ref="D12:G12" si="3">+D9*10%</f>
        <v>21000000</v>
      </c>
      <c r="E12" s="70">
        <f t="shared" si="3"/>
        <v>54000000</v>
      </c>
      <c r="F12" s="70">
        <f t="shared" si="3"/>
        <v>108900000</v>
      </c>
      <c r="G12" s="70">
        <f t="shared" si="3"/>
        <v>290400000</v>
      </c>
    </row>
    <row r="13">
      <c r="B13" s="92" t="s">
        <v>86</v>
      </c>
      <c r="C13" s="69" t="s">
        <v>87</v>
      </c>
      <c r="D13" s="70">
        <f t="shared" ref="D13:G13" si="4">+D9*1%</f>
        <v>2100000</v>
      </c>
      <c r="E13" s="70">
        <f t="shared" si="4"/>
        <v>5400000</v>
      </c>
      <c r="F13" s="70">
        <f t="shared" si="4"/>
        <v>10890000</v>
      </c>
      <c r="G13" s="70">
        <f t="shared" si="4"/>
        <v>29040000</v>
      </c>
    </row>
    <row r="14">
      <c r="B14" s="92" t="s">
        <v>88</v>
      </c>
      <c r="C14" s="69" t="s">
        <v>89</v>
      </c>
      <c r="D14" s="70">
        <f t="shared" ref="D14:G14" si="5">+D8*1000000*12%*12</f>
        <v>2880000</v>
      </c>
      <c r="E14" s="70">
        <f t="shared" si="5"/>
        <v>5760000</v>
      </c>
      <c r="F14" s="70">
        <f t="shared" si="5"/>
        <v>11520000</v>
      </c>
      <c r="G14" s="70">
        <f t="shared" si="5"/>
        <v>23040000</v>
      </c>
      <c r="I14" s="98"/>
    </row>
    <row r="15">
      <c r="B15" s="92" t="s">
        <v>90</v>
      </c>
      <c r="C15" s="69" t="s">
        <v>101</v>
      </c>
      <c r="D15" s="70">
        <f t="shared" ref="D15:G15" si="6">+D9*0.4%</f>
        <v>840000</v>
      </c>
      <c r="E15" s="70">
        <f t="shared" si="6"/>
        <v>2160000</v>
      </c>
      <c r="F15" s="70">
        <f t="shared" si="6"/>
        <v>4356000</v>
      </c>
      <c r="G15" s="70">
        <f t="shared" si="6"/>
        <v>11616000</v>
      </c>
    </row>
    <row r="16">
      <c r="B16" s="92"/>
      <c r="C16" s="96" t="s">
        <v>92</v>
      </c>
      <c r="D16" s="97">
        <f t="shared" ref="D16:G16" si="7">+D12+D13+D14+D15</f>
        <v>26820000</v>
      </c>
      <c r="E16" s="97">
        <f t="shared" si="7"/>
        <v>67320000</v>
      </c>
      <c r="F16" s="97">
        <f t="shared" si="7"/>
        <v>135666000</v>
      </c>
      <c r="G16" s="97">
        <f t="shared" si="7"/>
        <v>354096000</v>
      </c>
    </row>
    <row r="17">
      <c r="B17" s="92"/>
      <c r="C17" s="96" t="s">
        <v>93</v>
      </c>
      <c r="D17" s="97">
        <f t="shared" ref="D17:G17" si="8">+D11-D16</f>
        <v>36180000</v>
      </c>
      <c r="E17" s="97">
        <f t="shared" si="8"/>
        <v>94680000</v>
      </c>
      <c r="F17" s="97">
        <f t="shared" si="8"/>
        <v>191034000</v>
      </c>
      <c r="G17" s="97">
        <f t="shared" si="8"/>
        <v>517104000</v>
      </c>
    </row>
    <row r="18">
      <c r="B18" s="92" t="s">
        <v>94</v>
      </c>
      <c r="C18" s="69" t="s">
        <v>95</v>
      </c>
      <c r="D18" s="70">
        <f t="shared" ref="D18:G18" si="9">+D17*31%</f>
        <v>11215800</v>
      </c>
      <c r="E18" s="70">
        <f t="shared" si="9"/>
        <v>29350800</v>
      </c>
      <c r="F18" s="70">
        <f t="shared" si="9"/>
        <v>59220540</v>
      </c>
      <c r="G18" s="70">
        <f t="shared" si="9"/>
        <v>160302240</v>
      </c>
    </row>
    <row r="19">
      <c r="C19" s="99" t="s">
        <v>96</v>
      </c>
      <c r="D19" s="100">
        <f t="shared" ref="D19:G19" si="10">+D17-D18</f>
        <v>24964200</v>
      </c>
      <c r="E19" s="100">
        <f t="shared" si="10"/>
        <v>65329200</v>
      </c>
      <c r="F19" s="100">
        <f t="shared" si="10"/>
        <v>131813460</v>
      </c>
      <c r="G19" s="100">
        <f t="shared" si="10"/>
        <v>356801760</v>
      </c>
    </row>
    <row r="21" ht="15.75" customHeight="1">
      <c r="C21" s="101" t="s">
        <v>97</v>
      </c>
      <c r="D21" s="102">
        <f t="shared" ref="D21:G21" si="11">+(D18+D15+D14+D13)/D9</f>
        <v>0.08112285714</v>
      </c>
      <c r="E21" s="102">
        <f t="shared" si="11"/>
        <v>0.07902</v>
      </c>
      <c r="F21" s="102">
        <f t="shared" si="11"/>
        <v>0.07895917355</v>
      </c>
      <c r="G21" s="102">
        <f t="shared" si="11"/>
        <v>0.07713438017</v>
      </c>
    </row>
    <row r="22" ht="15.75" customHeight="1">
      <c r="C22" s="105" t="s">
        <v>98</v>
      </c>
      <c r="D22" s="106">
        <f t="shared" ref="D22:G22" si="12">+D6</f>
        <v>0.018</v>
      </c>
      <c r="E22" s="106">
        <f t="shared" si="12"/>
        <v>0.022</v>
      </c>
      <c r="F22" s="106">
        <f t="shared" si="12"/>
        <v>0.039</v>
      </c>
      <c r="G22" s="106">
        <f t="shared" si="12"/>
        <v>0.054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4:G4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2.0"/>
    <col customWidth="1" min="3" max="3" width="38.5"/>
    <col customWidth="1" min="4" max="6" width="13.25"/>
    <col customWidth="1" min="7" max="7" width="14.88"/>
    <col customWidth="1" min="8" max="8" width="9.38"/>
    <col customWidth="1" min="9" max="9" width="12.38"/>
    <col customWidth="1" min="10" max="26" width="9.38"/>
  </cols>
  <sheetData>
    <row r="4">
      <c r="C4" s="90" t="s">
        <v>52</v>
      </c>
    </row>
    <row r="5">
      <c r="C5" s="91"/>
    </row>
    <row r="6">
      <c r="C6" s="92" t="s">
        <v>70</v>
      </c>
      <c r="D6" s="82">
        <v>0.059</v>
      </c>
      <c r="E6" s="82">
        <v>0.073</v>
      </c>
      <c r="F6" s="112">
        <v>0.12</v>
      </c>
      <c r="G6" s="113">
        <v>0.145</v>
      </c>
    </row>
    <row r="7">
      <c r="C7" s="94" t="s">
        <v>71</v>
      </c>
      <c r="D7" s="94" t="s">
        <v>72</v>
      </c>
      <c r="E7" s="94" t="s">
        <v>73</v>
      </c>
      <c r="F7" s="94" t="s">
        <v>74</v>
      </c>
      <c r="G7" s="94" t="s">
        <v>75</v>
      </c>
    </row>
    <row r="8">
      <c r="C8" s="94" t="s">
        <v>77</v>
      </c>
      <c r="D8" s="94">
        <v>2.0</v>
      </c>
      <c r="E8" s="94">
        <v>4.0</v>
      </c>
      <c r="F8" s="94">
        <v>8.0</v>
      </c>
      <c r="G8" s="94">
        <v>16.0</v>
      </c>
    </row>
    <row r="9">
      <c r="B9" s="92" t="s">
        <v>79</v>
      </c>
      <c r="C9" s="69" t="s">
        <v>80</v>
      </c>
      <c r="D9" s="70">
        <v>2.1E8</v>
      </c>
      <c r="E9" s="70">
        <v>5.4E8</v>
      </c>
      <c r="F9" s="70">
        <v>1.089E9</v>
      </c>
      <c r="G9" s="70">
        <v>2.904E9</v>
      </c>
      <c r="I9" s="69" t="s">
        <v>69</v>
      </c>
    </row>
    <row r="10">
      <c r="B10" s="92"/>
      <c r="C10" s="69" t="s">
        <v>102</v>
      </c>
      <c r="D10" s="70">
        <f t="shared" ref="D10:G10" si="1">+D9*60%</f>
        <v>126000000</v>
      </c>
      <c r="E10" s="70">
        <f t="shared" si="1"/>
        <v>324000000</v>
      </c>
      <c r="F10" s="70">
        <f t="shared" si="1"/>
        <v>653400000</v>
      </c>
      <c r="G10" s="70">
        <f t="shared" si="1"/>
        <v>1742400000</v>
      </c>
    </row>
    <row r="11">
      <c r="B11" s="92"/>
      <c r="C11" s="96" t="s">
        <v>84</v>
      </c>
      <c r="D11" s="97">
        <f t="shared" ref="D11:G11" si="2">+D9-D10</f>
        <v>84000000</v>
      </c>
      <c r="E11" s="97">
        <f t="shared" si="2"/>
        <v>216000000</v>
      </c>
      <c r="F11" s="97">
        <f t="shared" si="2"/>
        <v>435600000</v>
      </c>
      <c r="G11" s="97">
        <f t="shared" si="2"/>
        <v>1161600000</v>
      </c>
    </row>
    <row r="12">
      <c r="B12" s="92"/>
      <c r="C12" s="69" t="s">
        <v>103</v>
      </c>
      <c r="D12" s="70">
        <f t="shared" ref="D12:G12" si="3">+D9*5%</f>
        <v>10500000</v>
      </c>
      <c r="E12" s="70">
        <f t="shared" si="3"/>
        <v>27000000</v>
      </c>
      <c r="F12" s="70">
        <f t="shared" si="3"/>
        <v>54450000</v>
      </c>
      <c r="G12" s="70">
        <f t="shared" si="3"/>
        <v>145200000</v>
      </c>
    </row>
    <row r="13">
      <c r="B13" s="92" t="s">
        <v>86</v>
      </c>
      <c r="C13" s="69" t="s">
        <v>87</v>
      </c>
      <c r="D13" s="70">
        <f t="shared" ref="D13:G13" si="4">+D9*1%</f>
        <v>2100000</v>
      </c>
      <c r="E13" s="70">
        <f t="shared" si="4"/>
        <v>5400000</v>
      </c>
      <c r="F13" s="70">
        <f t="shared" si="4"/>
        <v>10890000</v>
      </c>
      <c r="G13" s="70">
        <f t="shared" si="4"/>
        <v>29040000</v>
      </c>
    </row>
    <row r="14">
      <c r="B14" s="92" t="s">
        <v>88</v>
      </c>
      <c r="C14" s="69" t="s">
        <v>89</v>
      </c>
      <c r="D14" s="70">
        <f t="shared" ref="D14:G14" si="5">+D8*1000000*12%*12</f>
        <v>2880000</v>
      </c>
      <c r="E14" s="70">
        <f t="shared" si="5"/>
        <v>5760000</v>
      </c>
      <c r="F14" s="70">
        <f t="shared" si="5"/>
        <v>11520000</v>
      </c>
      <c r="G14" s="70">
        <f t="shared" si="5"/>
        <v>23040000</v>
      </c>
      <c r="I14" s="98"/>
    </row>
    <row r="15">
      <c r="B15" s="92" t="s">
        <v>90</v>
      </c>
      <c r="C15" s="69" t="s">
        <v>91</v>
      </c>
      <c r="D15" s="70">
        <f t="shared" ref="D15:G15" si="6">+D9*0.4%</f>
        <v>840000</v>
      </c>
      <c r="E15" s="70">
        <f t="shared" si="6"/>
        <v>2160000</v>
      </c>
      <c r="F15" s="70">
        <f t="shared" si="6"/>
        <v>4356000</v>
      </c>
      <c r="G15" s="70">
        <f t="shared" si="6"/>
        <v>11616000</v>
      </c>
    </row>
    <row r="16">
      <c r="B16" s="92"/>
      <c r="C16" s="96" t="s">
        <v>92</v>
      </c>
      <c r="D16" s="97">
        <f t="shared" ref="D16:G16" si="7">+D12+D13+D14+D15</f>
        <v>16320000</v>
      </c>
      <c r="E16" s="97">
        <f t="shared" si="7"/>
        <v>40320000</v>
      </c>
      <c r="F16" s="97">
        <f t="shared" si="7"/>
        <v>81216000</v>
      </c>
      <c r="G16" s="97">
        <f t="shared" si="7"/>
        <v>208896000</v>
      </c>
    </row>
    <row r="17">
      <c r="B17" s="92"/>
      <c r="C17" s="96" t="s">
        <v>93</v>
      </c>
      <c r="D17" s="97">
        <f t="shared" ref="D17:G17" si="8">+D11-D16</f>
        <v>67680000</v>
      </c>
      <c r="E17" s="97">
        <f t="shared" si="8"/>
        <v>175680000</v>
      </c>
      <c r="F17" s="97">
        <f t="shared" si="8"/>
        <v>354384000</v>
      </c>
      <c r="G17" s="97">
        <f t="shared" si="8"/>
        <v>952704000</v>
      </c>
    </row>
    <row r="18">
      <c r="B18" s="92" t="s">
        <v>94</v>
      </c>
      <c r="C18" s="69" t="s">
        <v>95</v>
      </c>
      <c r="D18" s="70">
        <f t="shared" ref="D18:G18" si="9">+D17*31%</f>
        <v>20980800</v>
      </c>
      <c r="E18" s="70">
        <f t="shared" si="9"/>
        <v>54460800</v>
      </c>
      <c r="F18" s="70">
        <f t="shared" si="9"/>
        <v>109859040</v>
      </c>
      <c r="G18" s="70">
        <f t="shared" si="9"/>
        <v>295338240</v>
      </c>
    </row>
    <row r="19">
      <c r="C19" s="99" t="s">
        <v>96</v>
      </c>
      <c r="D19" s="100">
        <f t="shared" ref="D19:G19" si="10">+D17-D18</f>
        <v>46699200</v>
      </c>
      <c r="E19" s="100">
        <f t="shared" si="10"/>
        <v>121219200</v>
      </c>
      <c r="F19" s="100">
        <f t="shared" si="10"/>
        <v>244524960</v>
      </c>
      <c r="G19" s="100">
        <f t="shared" si="10"/>
        <v>657365760</v>
      </c>
    </row>
    <row r="21" ht="15.75" customHeight="1">
      <c r="C21" s="101" t="s">
        <v>97</v>
      </c>
      <c r="D21" s="102">
        <f t="shared" ref="D21:G21" si="11">+(D18+D15+D14+D13)/D9</f>
        <v>0.1276228571</v>
      </c>
      <c r="E21" s="102">
        <f t="shared" si="11"/>
        <v>0.12552</v>
      </c>
      <c r="F21" s="102">
        <f t="shared" si="11"/>
        <v>0.1254591736</v>
      </c>
      <c r="G21" s="102">
        <f t="shared" si="11"/>
        <v>0.1236343802</v>
      </c>
    </row>
    <row r="22" ht="15.75" customHeight="1">
      <c r="C22" s="105" t="s">
        <v>98</v>
      </c>
      <c r="D22" s="106">
        <f t="shared" ref="D22:G22" si="12">+D6</f>
        <v>0.059</v>
      </c>
      <c r="E22" s="106">
        <f t="shared" si="12"/>
        <v>0.073</v>
      </c>
      <c r="F22" s="106">
        <f t="shared" si="12"/>
        <v>0.12</v>
      </c>
      <c r="G22" s="106">
        <f t="shared" si="12"/>
        <v>0.145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2.0"/>
    <col customWidth="1" min="3" max="3" width="38.5"/>
    <col customWidth="1" min="4" max="6" width="13.25"/>
    <col customWidth="1" min="7" max="7" width="14.88"/>
    <col customWidth="1" min="8" max="8" width="9.38"/>
    <col customWidth="1" min="9" max="9" width="12.38"/>
    <col customWidth="1" min="10" max="26" width="9.38"/>
  </cols>
  <sheetData>
    <row r="4">
      <c r="C4" s="114" t="s">
        <v>68</v>
      </c>
    </row>
    <row r="5">
      <c r="C5" s="91"/>
    </row>
    <row r="6">
      <c r="C6" s="92" t="s">
        <v>70</v>
      </c>
      <c r="D6" s="88">
        <v>0.034</v>
      </c>
      <c r="E6" s="88">
        <v>0.038</v>
      </c>
      <c r="F6" s="88">
        <v>0.055</v>
      </c>
      <c r="G6" s="89">
        <v>0.07</v>
      </c>
    </row>
    <row r="7">
      <c r="C7" s="94" t="s">
        <v>71</v>
      </c>
      <c r="D7" s="94" t="s">
        <v>72</v>
      </c>
      <c r="E7" s="94" t="s">
        <v>73</v>
      </c>
      <c r="F7" s="94" t="s">
        <v>74</v>
      </c>
      <c r="G7" s="94" t="s">
        <v>75</v>
      </c>
    </row>
    <row r="8">
      <c r="C8" s="94" t="s">
        <v>77</v>
      </c>
      <c r="D8" s="94">
        <v>2.0</v>
      </c>
      <c r="E8" s="94">
        <v>4.0</v>
      </c>
      <c r="F8" s="94">
        <v>8.0</v>
      </c>
      <c r="G8" s="94">
        <v>16.0</v>
      </c>
    </row>
    <row r="9">
      <c r="B9" s="92" t="s">
        <v>79</v>
      </c>
      <c r="C9" s="69" t="s">
        <v>80</v>
      </c>
      <c r="D9" s="70">
        <v>2.1E8</v>
      </c>
      <c r="E9" s="70">
        <v>5.4E8</v>
      </c>
      <c r="F9" s="70">
        <v>1.089E9</v>
      </c>
      <c r="G9" s="70">
        <v>2.904E9</v>
      </c>
      <c r="I9" s="69" t="s">
        <v>69</v>
      </c>
    </row>
    <row r="10">
      <c r="B10" s="92"/>
      <c r="C10" s="69" t="s">
        <v>104</v>
      </c>
      <c r="D10" s="70">
        <f t="shared" ref="D10:G10" si="1">+D9*30%</f>
        <v>63000000</v>
      </c>
      <c r="E10" s="70">
        <f t="shared" si="1"/>
        <v>162000000</v>
      </c>
      <c r="F10" s="70">
        <f t="shared" si="1"/>
        <v>326700000</v>
      </c>
      <c r="G10" s="70">
        <f t="shared" si="1"/>
        <v>871200000</v>
      </c>
    </row>
    <row r="11">
      <c r="B11" s="92"/>
      <c r="C11" s="96" t="s">
        <v>84</v>
      </c>
      <c r="D11" s="97">
        <f t="shared" ref="D11:G11" si="2">+D9-D10</f>
        <v>147000000</v>
      </c>
      <c r="E11" s="97">
        <f t="shared" si="2"/>
        <v>378000000</v>
      </c>
      <c r="F11" s="97">
        <f t="shared" si="2"/>
        <v>762300000</v>
      </c>
      <c r="G11" s="97">
        <f t="shared" si="2"/>
        <v>2032800000</v>
      </c>
    </row>
    <row r="12">
      <c r="B12" s="92"/>
      <c r="C12" s="69" t="s">
        <v>105</v>
      </c>
      <c r="D12" s="70">
        <f t="shared" ref="D12:G12" si="3">+D9*40%</f>
        <v>84000000</v>
      </c>
      <c r="E12" s="70">
        <f t="shared" si="3"/>
        <v>216000000</v>
      </c>
      <c r="F12" s="70">
        <f t="shared" si="3"/>
        <v>435600000</v>
      </c>
      <c r="G12" s="70">
        <f t="shared" si="3"/>
        <v>1161600000</v>
      </c>
    </row>
    <row r="13">
      <c r="B13" s="92" t="s">
        <v>86</v>
      </c>
      <c r="C13" s="69" t="s">
        <v>87</v>
      </c>
      <c r="D13" s="70">
        <f t="shared" ref="D13:G13" si="4">+D9*1%</f>
        <v>2100000</v>
      </c>
      <c r="E13" s="70">
        <f t="shared" si="4"/>
        <v>5400000</v>
      </c>
      <c r="F13" s="70">
        <f t="shared" si="4"/>
        <v>10890000</v>
      </c>
      <c r="G13" s="70">
        <f t="shared" si="4"/>
        <v>29040000</v>
      </c>
    </row>
    <row r="14">
      <c r="B14" s="92" t="s">
        <v>88</v>
      </c>
      <c r="C14" s="69" t="s">
        <v>89</v>
      </c>
      <c r="D14" s="70">
        <f t="shared" ref="D14:G14" si="5">+D8*1000000*12%*12</f>
        <v>2880000</v>
      </c>
      <c r="E14" s="70">
        <f t="shared" si="5"/>
        <v>5760000</v>
      </c>
      <c r="F14" s="70">
        <f t="shared" si="5"/>
        <v>11520000</v>
      </c>
      <c r="G14" s="70">
        <f t="shared" si="5"/>
        <v>23040000</v>
      </c>
      <c r="I14" s="98"/>
    </row>
    <row r="15">
      <c r="B15" s="92" t="s">
        <v>90</v>
      </c>
      <c r="C15" s="69" t="s">
        <v>91</v>
      </c>
      <c r="D15" s="70">
        <f t="shared" ref="D15:G15" si="6">+D9*0.4%</f>
        <v>840000</v>
      </c>
      <c r="E15" s="70">
        <f t="shared" si="6"/>
        <v>2160000</v>
      </c>
      <c r="F15" s="70">
        <f t="shared" si="6"/>
        <v>4356000</v>
      </c>
      <c r="G15" s="70">
        <f t="shared" si="6"/>
        <v>11616000</v>
      </c>
    </row>
    <row r="16">
      <c r="B16" s="92"/>
      <c r="C16" s="96" t="s">
        <v>92</v>
      </c>
      <c r="D16" s="97">
        <f t="shared" ref="D16:G16" si="7">+D12+D13+D14+D15</f>
        <v>89820000</v>
      </c>
      <c r="E16" s="97">
        <f t="shared" si="7"/>
        <v>229320000</v>
      </c>
      <c r="F16" s="97">
        <f t="shared" si="7"/>
        <v>462366000</v>
      </c>
      <c r="G16" s="97">
        <f t="shared" si="7"/>
        <v>1225296000</v>
      </c>
    </row>
    <row r="17">
      <c r="B17" s="92"/>
      <c r="C17" s="96" t="s">
        <v>93</v>
      </c>
      <c r="D17" s="97">
        <f t="shared" ref="D17:G17" si="8">+D11-D16</f>
        <v>57180000</v>
      </c>
      <c r="E17" s="97">
        <f t="shared" si="8"/>
        <v>148680000</v>
      </c>
      <c r="F17" s="97">
        <f t="shared" si="8"/>
        <v>299934000</v>
      </c>
      <c r="G17" s="97">
        <f t="shared" si="8"/>
        <v>807504000</v>
      </c>
    </row>
    <row r="18">
      <c r="B18" s="92" t="s">
        <v>94</v>
      </c>
      <c r="C18" s="69" t="s">
        <v>95</v>
      </c>
      <c r="D18" s="70">
        <f t="shared" ref="D18:G18" si="9">+D17*31%</f>
        <v>17725800</v>
      </c>
      <c r="E18" s="70">
        <f t="shared" si="9"/>
        <v>46090800</v>
      </c>
      <c r="F18" s="70">
        <f t="shared" si="9"/>
        <v>92979540</v>
      </c>
      <c r="G18" s="70">
        <f t="shared" si="9"/>
        <v>250326240</v>
      </c>
    </row>
    <row r="19">
      <c r="C19" s="99" t="s">
        <v>96</v>
      </c>
      <c r="D19" s="100">
        <f t="shared" ref="D19:G19" si="10">+D17-D18</f>
        <v>39454200</v>
      </c>
      <c r="E19" s="100">
        <f t="shared" si="10"/>
        <v>102589200</v>
      </c>
      <c r="F19" s="100">
        <f t="shared" si="10"/>
        <v>206954460</v>
      </c>
      <c r="G19" s="100">
        <f t="shared" si="10"/>
        <v>557177760</v>
      </c>
    </row>
    <row r="21" ht="15.75" customHeight="1">
      <c r="C21" s="101" t="s">
        <v>97</v>
      </c>
      <c r="D21" s="102">
        <f t="shared" ref="D21:G21" si="11">+(D18+D15+D14+D13)/D9</f>
        <v>0.1121228571</v>
      </c>
      <c r="E21" s="102">
        <f t="shared" si="11"/>
        <v>0.11002</v>
      </c>
      <c r="F21" s="102">
        <f t="shared" si="11"/>
        <v>0.1099591736</v>
      </c>
      <c r="G21" s="102">
        <f t="shared" si="11"/>
        <v>0.1081343802</v>
      </c>
    </row>
    <row r="22" ht="15.75" customHeight="1">
      <c r="C22" s="105" t="s">
        <v>98</v>
      </c>
      <c r="D22" s="106">
        <f t="shared" ref="D22:G22" si="12">+D6</f>
        <v>0.034</v>
      </c>
      <c r="E22" s="106">
        <f t="shared" si="12"/>
        <v>0.038</v>
      </c>
      <c r="F22" s="106">
        <f t="shared" si="12"/>
        <v>0.055</v>
      </c>
      <c r="G22" s="106">
        <f t="shared" si="12"/>
        <v>0.07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